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5COM-RDG02\HOME$\r.huige\Desktop\ZPM\"/>
    </mc:Choice>
  </mc:AlternateContent>
  <xr:revisionPtr revIDLastSave="0" documentId="13_ncr:1_{07E3D541-B3B2-4A9B-BA20-D0E5452B1597}" xr6:coauthVersionLast="47" xr6:coauthVersionMax="47" xr10:uidLastSave="{00000000-0000-0000-0000-000000000000}"/>
  <bookViews>
    <workbookView xWindow="-120" yWindow="-120" windowWidth="24240" windowHeight="13140" xr2:uid="{F26673E5-0944-4069-A8F7-047E2E611485}"/>
  </bookViews>
  <sheets>
    <sheet name="Inzetberekenaar" sheetId="1" r:id="rId1"/>
    <sheet name="Selectie_Lijsten" sheetId="4" state="hidden" r:id="rId2"/>
    <sheet name="Sociotherapie" sheetId="5" state="hidden" r:id="rId3"/>
    <sheet name="Verblijf" sheetId="2" state="hidden" r:id="rId4"/>
  </sheets>
  <definedNames>
    <definedName name="_xlnm._FilterDatabase" localSheetId="3" hidden="1">Verblijf!$A$1:$AM$59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" i="5"/>
  <c r="I3" i="5" s="1"/>
  <c r="H4" i="5"/>
  <c r="I4" i="5" s="1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L27" i="1" l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P8" i="1" l="1"/>
  <c r="D9" i="1"/>
  <c r="P9" i="1" s="1"/>
  <c r="D10" i="1"/>
  <c r="P10" i="1" s="1"/>
  <c r="D11" i="1"/>
  <c r="P11" i="1" s="1"/>
  <c r="D12" i="1"/>
  <c r="P12" i="1" s="1"/>
  <c r="D13" i="1"/>
  <c r="P13" i="1" s="1"/>
  <c r="D14" i="1"/>
  <c r="P14" i="1" s="1"/>
  <c r="D15" i="1"/>
  <c r="P15" i="1" s="1"/>
  <c r="D16" i="1"/>
  <c r="P16" i="1" s="1"/>
  <c r="D17" i="1"/>
  <c r="P17" i="1" s="1"/>
  <c r="D18" i="1"/>
  <c r="P18" i="1" s="1"/>
  <c r="D19" i="1"/>
  <c r="P19" i="1" s="1"/>
  <c r="D20" i="1"/>
  <c r="P20" i="1" s="1"/>
  <c r="D21" i="1"/>
  <c r="P21" i="1" s="1"/>
  <c r="D22" i="1"/>
  <c r="P22" i="1" s="1"/>
  <c r="D23" i="1"/>
  <c r="P23" i="1" s="1"/>
  <c r="D24" i="1"/>
  <c r="P24" i="1" s="1"/>
  <c r="D25" i="1"/>
  <c r="P25" i="1" s="1"/>
  <c r="D26" i="1"/>
  <c r="P26" i="1" s="1"/>
  <c r="D27" i="1"/>
  <c r="P27" i="1" s="1"/>
  <c r="M9" i="1"/>
  <c r="N9" i="1" s="1"/>
  <c r="M10" i="1"/>
  <c r="N10" i="1" s="1"/>
  <c r="M11" i="1"/>
  <c r="N11" i="1" s="1"/>
  <c r="M13" i="1"/>
  <c r="N13" i="1" s="1"/>
  <c r="M15" i="1"/>
  <c r="N15" i="1" s="1"/>
  <c r="M17" i="1"/>
  <c r="N17" i="1" s="1"/>
  <c r="M19" i="1"/>
  <c r="N19" i="1" s="1"/>
  <c r="M21" i="1"/>
  <c r="N21" i="1" s="1"/>
  <c r="M23" i="1"/>
  <c r="N23" i="1" s="1"/>
  <c r="M25" i="1"/>
  <c r="N25" i="1" s="1"/>
  <c r="M26" i="1"/>
  <c r="N26" i="1" s="1"/>
  <c r="K9" i="1"/>
  <c r="K10" i="1"/>
  <c r="K11" i="1"/>
  <c r="K12" i="1"/>
  <c r="K13" i="1"/>
  <c r="K14" i="1"/>
  <c r="K15" i="1"/>
  <c r="K17" i="1"/>
  <c r="K18" i="1"/>
  <c r="K19" i="1"/>
  <c r="K21" i="1"/>
  <c r="K22" i="1"/>
  <c r="K23" i="1"/>
  <c r="K24" i="1"/>
  <c r="K25" i="1"/>
  <c r="K26" i="1"/>
  <c r="K27" i="1"/>
  <c r="K8" i="1"/>
  <c r="M12" i="1"/>
  <c r="N12" i="1" s="1"/>
  <c r="M14" i="1"/>
  <c r="N14" i="1" s="1"/>
  <c r="M16" i="1"/>
  <c r="N16" i="1" s="1"/>
  <c r="M18" i="1"/>
  <c r="N18" i="1" s="1"/>
  <c r="M20" i="1"/>
  <c r="N20" i="1" s="1"/>
  <c r="M22" i="1"/>
  <c r="N22" i="1" s="1"/>
  <c r="M24" i="1"/>
  <c r="N24" i="1" s="1"/>
  <c r="M27" i="1"/>
  <c r="N27" i="1" s="1"/>
  <c r="K16" i="1"/>
  <c r="K20" i="1"/>
  <c r="H2" i="5" l="1"/>
  <c r="I2" i="5" s="1"/>
  <c r="O4" i="1" s="1"/>
  <c r="M8" i="1"/>
  <c r="N8" i="1" s="1"/>
  <c r="Q26" i="1"/>
  <c r="Q24" i="1"/>
  <c r="Q22" i="1"/>
  <c r="Q20" i="1"/>
  <c r="Q18" i="1"/>
  <c r="Q16" i="1"/>
  <c r="Q14" i="1"/>
  <c r="Q12" i="1"/>
  <c r="Q10" i="1"/>
  <c r="Q8" i="1"/>
  <c r="Q27" i="1"/>
  <c r="Q25" i="1"/>
  <c r="Q23" i="1"/>
  <c r="Q21" i="1"/>
  <c r="Q19" i="1"/>
  <c r="Q17" i="1"/>
  <c r="Q15" i="1"/>
  <c r="Q13" i="1"/>
  <c r="Q11" i="1"/>
  <c r="Q9" i="1"/>
  <c r="L2" i="1"/>
  <c r="O2" i="1" s="1"/>
  <c r="O18" i="1"/>
  <c r="O14" i="1"/>
  <c r="O12" i="1"/>
  <c r="O24" i="1"/>
  <c r="O20" i="1"/>
  <c r="O16" i="1"/>
  <c r="O22" i="1"/>
  <c r="O10" i="1"/>
  <c r="O15" i="1"/>
  <c r="O13" i="1"/>
  <c r="O11" i="1"/>
  <c r="O25" i="1"/>
  <c r="O23" i="1"/>
  <c r="O21" i="1"/>
  <c r="O19" i="1"/>
  <c r="O17" i="1"/>
  <c r="O9" i="1"/>
  <c r="O8" i="1"/>
  <c r="O27" i="1"/>
  <c r="O26" i="1"/>
  <c r="O5" i="1" l="1"/>
  <c r="L3" i="1"/>
  <c r="O3" i="1" s="1"/>
  <c r="L5" i="1"/>
</calcChain>
</file>

<file path=xl/sharedStrings.xml><?xml version="1.0" encoding="utf-8"?>
<sst xmlns="http://schemas.openxmlformats.org/spreadsheetml/2006/main" count="356" uniqueCount="134">
  <si>
    <t>Prestatiebeschrijving</t>
  </si>
  <si>
    <t>Verzorgingsgraad</t>
  </si>
  <si>
    <t>Beveiligingsniveau</t>
  </si>
  <si>
    <t>Financieringsstroom</t>
  </si>
  <si>
    <t>Productprijs verblijfsdag</t>
  </si>
  <si>
    <t>Rente inventaris (0,41%)</t>
  </si>
  <si>
    <t>Financieringslasten (1,55%)</t>
  </si>
  <si>
    <t>Opslag kapitaallasten verblijf</t>
  </si>
  <si>
    <t>Aantal uur dagbesteding</t>
  </si>
  <si>
    <t>Uurkostprijs dagbesteding</t>
  </si>
  <si>
    <t>Opslag dagbesteding</t>
  </si>
  <si>
    <t>Opslag dagbesteding check</t>
  </si>
  <si>
    <t>Opslag kapitaallasten dagbesteding</t>
  </si>
  <si>
    <t>Aantal minuten vaktherapie</t>
  </si>
  <si>
    <t>Minuutkostprijs vaktherapie (prijspeil 2017)</t>
  </si>
  <si>
    <t>Opslag vaktherapie</t>
  </si>
  <si>
    <t>Opslag vaktherapie check</t>
  </si>
  <si>
    <t>Opslag kapitaallasten vaktherapie</t>
  </si>
  <si>
    <t>Tarief</t>
  </si>
  <si>
    <t>Verblijfsdag A</t>
  </si>
  <si>
    <t>licht</t>
  </si>
  <si>
    <t>ggz</t>
  </si>
  <si>
    <t>fz</t>
  </si>
  <si>
    <t>Verblijfsdag B</t>
  </si>
  <si>
    <t>beperkt</t>
  </si>
  <si>
    <t>Verblijfsdag C</t>
  </si>
  <si>
    <t>matig</t>
  </si>
  <si>
    <t>Verblijfsdag D</t>
  </si>
  <si>
    <t>gemiddeld</t>
  </si>
  <si>
    <t>Verblijfsdag E</t>
  </si>
  <si>
    <t>intensief</t>
  </si>
  <si>
    <t>Verblijfsdag F</t>
  </si>
  <si>
    <t>extra intensief</t>
  </si>
  <si>
    <t>Verblijfsdag G</t>
  </si>
  <si>
    <t>zeer intensief</t>
  </si>
  <si>
    <t>Verblijfsdag H</t>
  </si>
  <si>
    <t>high intensive care</t>
  </si>
  <si>
    <t>Verblijf met rechtvaardigingsgrond</t>
  </si>
  <si>
    <t>Dagbesteding
(uur per cliënt)</t>
  </si>
  <si>
    <t>Vaktherapie totaal
(minuten)</t>
  </si>
  <si>
    <t>Vaktherapie
(min. per cliënt)</t>
  </si>
  <si>
    <t>Totale tijd (uren)</t>
  </si>
  <si>
    <t>Vaktherapie totaal (uren)</t>
  </si>
  <si>
    <t>Dagbesteding totaal
(uren)</t>
  </si>
  <si>
    <t>uur</t>
  </si>
  <si>
    <t>FTE</t>
  </si>
  <si>
    <t>Benodigde inzet</t>
  </si>
  <si>
    <t>Dagbesteding</t>
  </si>
  <si>
    <t>Vaktherapie</t>
  </si>
  <si>
    <t># cliënten</t>
  </si>
  <si>
    <t># dagen per week</t>
  </si>
  <si>
    <t># dagen totaal</t>
  </si>
  <si>
    <t>Benodigde uren</t>
  </si>
  <si>
    <t>Beveiligings
niveau</t>
  </si>
  <si>
    <t>Tarief / dag</t>
  </si>
  <si>
    <t>Totaal / week</t>
  </si>
  <si>
    <t>Sociotherapie</t>
  </si>
  <si>
    <t>0 tot 0,3 FTE per bed</t>
  </si>
  <si>
    <t>Minimaal benodigde inzet</t>
  </si>
  <si>
    <t>0,3 tot 0,5 FTE per bed</t>
  </si>
  <si>
    <t>0,5 tot 0,7 FTE per bed</t>
  </si>
  <si>
    <t>0,7 tot 1,0 FTE per bed</t>
  </si>
  <si>
    <t>1 tot 1,3 FTE per bed</t>
  </si>
  <si>
    <t>1,3 tot 1,7</t>
  </si>
  <si>
    <t>&gt;1,7</t>
  </si>
  <si>
    <t>bron: P</t>
  </si>
  <si>
    <t>Prestatie_code</t>
  </si>
  <si>
    <t>Prijsindex (2017-2022)</t>
  </si>
  <si>
    <t>Prijsindex (2020-2022)</t>
  </si>
  <si>
    <t>VD0001</t>
  </si>
  <si>
    <t>VD0002</t>
  </si>
  <si>
    <t>VD0003</t>
  </si>
  <si>
    <t>VD0004</t>
  </si>
  <si>
    <t>VD0005</t>
  </si>
  <si>
    <t>VD0006</t>
  </si>
  <si>
    <t>VD0007</t>
  </si>
  <si>
    <t>VD0008</t>
  </si>
  <si>
    <t>VD0009</t>
  </si>
  <si>
    <t>VD0010</t>
  </si>
  <si>
    <t>VD0011</t>
  </si>
  <si>
    <t>VD0012</t>
  </si>
  <si>
    <t>VD0013</t>
  </si>
  <si>
    <t>VD0014</t>
  </si>
  <si>
    <t>VD0015</t>
  </si>
  <si>
    <t>VD0016</t>
  </si>
  <si>
    <t>VD0017</t>
  </si>
  <si>
    <t>VD0018</t>
  </si>
  <si>
    <t>VD0019</t>
  </si>
  <si>
    <t>VD0020</t>
  </si>
  <si>
    <t>VD0021</t>
  </si>
  <si>
    <t>VD0022</t>
  </si>
  <si>
    <t>VD0023</t>
  </si>
  <si>
    <t>VD0024</t>
  </si>
  <si>
    <t>VD0025</t>
  </si>
  <si>
    <t>VD0026</t>
  </si>
  <si>
    <t>VD0027</t>
  </si>
  <si>
    <t>VD0028</t>
  </si>
  <si>
    <t>VD0029</t>
  </si>
  <si>
    <t>VD0030</t>
  </si>
  <si>
    <t>VD0031</t>
  </si>
  <si>
    <t>VD0032</t>
  </si>
  <si>
    <t>VD0033</t>
  </si>
  <si>
    <t>VD0034</t>
  </si>
  <si>
    <t>VD0035</t>
  </si>
  <si>
    <t>VD0036</t>
  </si>
  <si>
    <t>VD0037</t>
  </si>
  <si>
    <t>VD0038</t>
  </si>
  <si>
    <t>VD0039</t>
  </si>
  <si>
    <t>VD0040</t>
  </si>
  <si>
    <t>VD0041</t>
  </si>
  <si>
    <t>VD0042</t>
  </si>
  <si>
    <t>VD0043</t>
  </si>
  <si>
    <t>VD0044</t>
  </si>
  <si>
    <t>VD0045</t>
  </si>
  <si>
    <t>VD0046</t>
  </si>
  <si>
    <t>VD0047</t>
  </si>
  <si>
    <t>VD0048</t>
  </si>
  <si>
    <t>VD0049</t>
  </si>
  <si>
    <t>VD0050</t>
  </si>
  <si>
    <t>VD0051</t>
  </si>
  <si>
    <t>VD0052</t>
  </si>
  <si>
    <t>VD0053</t>
  </si>
  <si>
    <t>VD0054</t>
  </si>
  <si>
    <t>VD0055</t>
  </si>
  <si>
    <t>VD0056</t>
  </si>
  <si>
    <t>VD0057</t>
  </si>
  <si>
    <t>VD0058</t>
  </si>
  <si>
    <t>Bedden</t>
  </si>
  <si>
    <t>Frictie ruimte (%)</t>
  </si>
  <si>
    <t>Tarief (huidig)</t>
  </si>
  <si>
    <t>Rekentool intramuraal volgens zorgprestatiemodel</t>
  </si>
  <si>
    <t>Sociotherapie (minimaal)</t>
  </si>
  <si>
    <t>Tarieven o.b.v. NZA herindicatie (20211015-Concept-tarievenlijst-herindexatie-OVA, status: nieuw (nog niet geldig))</t>
  </si>
  <si>
    <t>https://www.zorgprestatiemodel.nl/shared/content/uploads/2021/10/20211015-Concept-tarievenlijst-herindexatie-OVA.xlsx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</si>
</sst>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_ * #,##0_ ;_ * \-#,##0_ ;_ * &quot;-&quot;??_ ;_ @_ "/>
    <numFmt numFmtId="166" formatCode="#,##0.0"/>
    <numFmt numFmtId="167" formatCode="0.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i/>
      <sz val="8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0C5E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2A0D8"/>
        <bgColor indexed="64"/>
      </patternFill>
    </fill>
    <fill>
      <patternFill patternType="solid">
        <fgColor rgb="FFFFDB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9D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1" xfId="1" applyFont="1" applyFill="1" applyBorder="1"/>
    <xf numFmtId="0" fontId="3" fillId="2" borderId="2" xfId="1" applyFont="1" applyFill="1" applyBorder="1"/>
    <xf numFmtId="0" fontId="2" fillId="0" borderId="0" xfId="1"/>
    <xf numFmtId="0" fontId="4" fillId="0" borderId="1" xfId="1" applyFont="1" applyBorder="1" applyAlignment="1">
      <alignment horizontal="left"/>
    </xf>
    <xf numFmtId="44" fontId="4" fillId="3" borderId="1" xfId="2" applyFont="1" applyFill="1" applyBorder="1"/>
    <xf numFmtId="164" fontId="4" fillId="4" borderId="1" xfId="1" applyNumberFormat="1" applyFont="1" applyFill="1" applyBorder="1"/>
    <xf numFmtId="43" fontId="4" fillId="3" borderId="1" xfId="3" applyFont="1" applyFill="1" applyBorder="1"/>
    <xf numFmtId="44" fontId="4" fillId="4" borderId="1" xfId="2" applyFont="1" applyFill="1" applyBorder="1"/>
    <xf numFmtId="165" fontId="4" fillId="3" borderId="1" xfId="3" applyNumberFormat="1" applyFont="1" applyFill="1" applyBorder="1"/>
    <xf numFmtId="0" fontId="1" fillId="0" borderId="0" xfId="0" applyFont="1"/>
    <xf numFmtId="0" fontId="0" fillId="5" borderId="0" xfId="0" applyFill="1"/>
    <xf numFmtId="0" fontId="1" fillId="5" borderId="0" xfId="0" applyFont="1" applyFill="1"/>
    <xf numFmtId="0" fontId="0" fillId="0" borderId="0" xfId="0" applyBorder="1" applyAlignment="1">
      <alignment horizontal="center"/>
    </xf>
    <xf numFmtId="0" fontId="5" fillId="5" borderId="0" xfId="0" applyFont="1" applyFill="1" applyAlignment="1">
      <alignment vertical="top"/>
    </xf>
    <xf numFmtId="0" fontId="0" fillId="7" borderId="1" xfId="0" applyFill="1" applyBorder="1"/>
    <xf numFmtId="0" fontId="0" fillId="7" borderId="1" xfId="0" applyFont="1" applyFill="1" applyBorder="1" applyAlignment="1">
      <alignment horizontal="center"/>
    </xf>
    <xf numFmtId="9" fontId="0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44" fontId="0" fillId="8" borderId="7" xfId="0" applyNumberFormat="1" applyFill="1" applyBorder="1" applyAlignment="1">
      <alignment horizontal="center"/>
    </xf>
    <xf numFmtId="44" fontId="0" fillId="8" borderId="1" xfId="0" applyNumberFormat="1" applyFill="1" applyBorder="1" applyAlignment="1">
      <alignment horizontal="center"/>
    </xf>
    <xf numFmtId="44" fontId="0" fillId="8" borderId="8" xfId="0" applyNumberFormat="1" applyFill="1" applyBorder="1" applyAlignment="1">
      <alignment horizontal="center"/>
    </xf>
    <xf numFmtId="0" fontId="0" fillId="0" borderId="0" xfId="0" applyFill="1"/>
    <xf numFmtId="0" fontId="7" fillId="5" borderId="0" xfId="0" applyFont="1" applyFill="1"/>
    <xf numFmtId="0" fontId="8" fillId="5" borderId="0" xfId="0" applyFont="1" applyFill="1"/>
    <xf numFmtId="0" fontId="8" fillId="0" borderId="0" xfId="0" applyFont="1"/>
    <xf numFmtId="166" fontId="8" fillId="5" borderId="6" xfId="0" applyNumberFormat="1" applyFont="1" applyFill="1" applyBorder="1"/>
    <xf numFmtId="166" fontId="7" fillId="9" borderId="1" xfId="0" applyNumberFormat="1" applyFont="1" applyFill="1" applyBorder="1"/>
    <xf numFmtId="2" fontId="7" fillId="9" borderId="1" xfId="0" applyNumberFormat="1" applyFont="1" applyFill="1" applyBorder="1"/>
    <xf numFmtId="166" fontId="7" fillId="5" borderId="5" xfId="0" applyNumberFormat="1" applyFont="1" applyFill="1" applyBorder="1"/>
    <xf numFmtId="166" fontId="7" fillId="5" borderId="9" xfId="0" applyNumberFormat="1" applyFont="1" applyFill="1" applyBorder="1"/>
    <xf numFmtId="166" fontId="7" fillId="5" borderId="6" xfId="0" applyNumberFormat="1" applyFont="1" applyFill="1" applyBorder="1"/>
    <xf numFmtId="0" fontId="1" fillId="7" borderId="1" xfId="0" applyFont="1" applyFill="1" applyBorder="1" applyAlignment="1"/>
    <xf numFmtId="0" fontId="9" fillId="6" borderId="3" xfId="1" applyNumberFormat="1" applyFont="1" applyFill="1" applyBorder="1" applyAlignment="1">
      <alignment horizontal="left" vertical="center"/>
    </xf>
    <xf numFmtId="0" fontId="9" fillId="6" borderId="3" xfId="1" applyNumberFormat="1" applyFont="1" applyFill="1" applyBorder="1" applyAlignment="1">
      <alignment horizontal="center" vertical="center" wrapText="1"/>
    </xf>
    <xf numFmtId="0" fontId="9" fillId="6" borderId="3" xfId="1" applyNumberFormat="1" applyFont="1" applyFill="1" applyBorder="1" applyAlignment="1">
      <alignment horizontal="left" vertical="center" wrapText="1"/>
    </xf>
    <xf numFmtId="0" fontId="9" fillId="6" borderId="4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left"/>
    </xf>
    <xf numFmtId="0" fontId="6" fillId="5" borderId="0" xfId="0" applyFont="1" applyFill="1" applyAlignment="1">
      <alignment horizontal="left" vertical="center"/>
    </xf>
  </cellXfs>
  <cellStyles count="4">
    <cellStyle name="Komma 2" xfId="3" xr:uid="{026E9EA6-A72C-4DDD-8AA2-6A5E26D9C41E}"/>
    <cellStyle name="Standaard" xfId="0" builtinId="0"/>
    <cellStyle name="Standaard 2" xfId="1" xr:uid="{915F9B62-ACFA-4D7E-93ED-AD5235ACB937}"/>
    <cellStyle name="Valuta 2" xfId="2" xr:uid="{E331E8CF-C201-4B60-9744-D619EF28C41B}"/>
  </cellStyles>
  <dxfs count="23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numFmt numFmtId="34" formatCode="_ &quot;€&quot;\ * #,##0.00_ ;_ &quot;€&quot;\ * \-#,##0.00_ ;_ &quot;€&quot;\ * &quot;-&quot;??_ ;_ @_ 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 &quot;€&quot;\ * #,##0.00_ ;_ &quot;€&quot;\ * \-#,##0.00_ ;_ &quot;€&quot;\ * &quot;-&quot;??_ ;_ @_ 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fill>
        <patternFill patternType="solid">
          <fgColor indexed="64"/>
          <bgColor rgb="FFFFDB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FFDB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FFDB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FFDB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DB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numFmt numFmtId="0" formatCode="General"/>
      <fill>
        <patternFill patternType="solid">
          <fgColor indexed="64"/>
          <bgColor rgb="FF52A0D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69D00"/>
      <color rgb="FFFFDB00"/>
      <color rgb="FF52A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D44411-C4A1-425E-96F3-5F90BC22C509}" name="Tabel2" displayName="Tabel2" ref="C7:Q27" totalsRowShown="0" headerRowDxfId="22" dataDxfId="20" headerRowBorderDxfId="21" tableBorderDxfId="19" headerRowCellStyle="Standaard 2">
  <autoFilter ref="C7:Q27" xr:uid="{DD59ADE4-F65A-4156-BFFE-2FFB013E3B1C}"/>
  <tableColumns count="15">
    <tableColumn id="1" xr3:uid="{D6C4F738-EB78-4089-93B4-3A1975F1202C}" name="Prestatiebeschrijving" dataDxfId="18"/>
    <tableColumn id="2" xr3:uid="{F452A1EA-9AD3-460D-86D4-2BB83F2349E8}" name="Verzorgingsgraad" dataDxfId="17">
      <calculatedColumnFormula>IFERROR(VLOOKUP(Tabel2[[#This Row],[Prestatiebeschrijving]],Selectie_Lijsten!A$2:B$10,2,FALSE),"-")</calculatedColumnFormula>
    </tableColumn>
    <tableColumn id="3" xr3:uid="{16AAC33E-6674-4014-B692-ED4966D4C362}" name="Beveiligings_x000a_niveau" dataDxfId="16"/>
    <tableColumn id="11" xr3:uid="{C7822887-88F3-4B81-AB66-D1E1F7A7DAAC}" name="# cliënten" dataDxfId="15"/>
    <tableColumn id="12" xr3:uid="{305A152B-8AC1-43D4-8DE7-08FF9D3D526F}" name="# dagen per week" dataDxfId="14"/>
    <tableColumn id="15" xr3:uid="{0487FF87-6727-4719-83DB-24122393CCF6}" name="Frictie ruimte (%)" dataDxfId="13"/>
    <tableColumn id="4" xr3:uid="{FEF08B6C-8037-4C8C-AE3D-6783AE78224A}" name="# dagen totaal" dataDxfId="12">
      <calculatedColumnFormula>Tabel2[[#This Row],['# cliënten]]*Tabel2[[#This Row],['# dagen per week]]*(1-Tabel2[[#This Row],[Frictie ruimte (%)]])</calculatedColumnFormula>
    </tableColumn>
    <tableColumn id="5" xr3:uid="{1217265E-8370-4646-95A1-64AEB298FB3D}" name="Dagbesteding_x000a_(uur per cliënt)" dataDxfId="11">
      <calculatedColumnFormula>IF(IF(Tabel2[[#This Row],[Beveiligings
niveau]]&lt;&gt;"",SUMIFS(Verblijf!$O:$O,Verblijf!#REF!,$D$5,Verblijf!$B:$B,Tabel2[[#This Row],[Prestatiebeschrijving]],Verblijf!$D:$D,Tabel2[[#This Row],[Beveiligings
niveau]]),SUMIFS(Verblijf!$O:$O,Verblijf!#REF!,$D$5,Verblijf!$B:$B,Tabel2[[#This Row],[Prestatiebeschrijving]],Verblijf!$D:$D,""))&gt;0,IF(Tabel2[[#This Row],[Beveiligings
niveau]]&lt;&gt;"",SUMIFS(Verblijf!$O:$O,Verblijf!#REF!,$D$5,Verblijf!$B:$B,Tabel2[[#This Row],[Prestatiebeschrijving]],Verblijf!$D:$D,Tabel2[[#This Row],[Beveiligings
niveau]]),SUMIFS(Verblijf!$O:$O,Verblijf!#REF!,$D$5,Verblijf!$B:$B,Tabel2[[#This Row],[Prestatiebeschrijving]],Verblijf!$D:$D,"")),"-")</calculatedColumnFormula>
    </tableColumn>
    <tableColumn id="6" xr3:uid="{48E1F037-A629-466A-9CB4-DA1CAE2CFA6D}" name="Dagbesteding totaal_x000a_(uren)" dataDxfId="10">
      <calculatedColumnFormula>IFERROR(Tabel2[[#This Row],['# dagen totaal]]*Tabel2[[#This Row],[Dagbesteding
(uur per cliënt)]],"-")</calculatedColumnFormula>
    </tableColumn>
    <tableColumn id="7" xr3:uid="{C802E182-7415-4102-A682-357957386ABF}" name="Vaktherapie_x000a_(min. per cliënt)" dataDxfId="9">
      <calculatedColumnFormula>IF(IF(Tabel2[[#This Row],[Beveiligings
niveau]]&lt;&gt;"",SUMIFS(Verblijf!$AA:$AA,Verblijf!#REF!,$D$5,Verblijf!$B:$B,Tabel2[[#This Row],[Prestatiebeschrijving]],Verblijf!$D:$D,Tabel2[[#This Row],[Beveiligings
niveau]]),SUMIFS(Verblijf!$AA:$AA,Verblijf!#REF!,$D$5,Verblijf!$B:$B,Tabel2[[#This Row],[Prestatiebeschrijving]],Verblijf!$D:$D,""))&gt;0,IF(Tabel2[[#This Row],[Beveiligings
niveau]]&lt;&gt;"",SUMIFS(Verblijf!$AA:$AA,Verblijf!#REF!,$D$5,Verblijf!$B:$B,Tabel2[[#This Row],[Prestatiebeschrijving]],Verblijf!$D:$D,Tabel2[[#This Row],[Beveiligings
niveau]]),SUMIFS(Verblijf!$AA:$AA,Verblijf!#REF!,$D$5,Verblijf!$B:$B,Tabel2[[#This Row],[Prestatiebeschrijving]],Verblijf!$D:$D,"")),"-")</calculatedColumnFormula>
    </tableColumn>
    <tableColumn id="8" xr3:uid="{48FA8288-1A4B-43A1-8C09-B13F674B874B}" name="Vaktherapie totaal_x000a_(minuten)" dataDxfId="8">
      <calculatedColumnFormula>IFERROR(Tabel2[[#This Row],['# dagen totaal]]*Tabel2[[#This Row],[Vaktherapie
(min. per cliënt)]],"-")</calculatedColumnFormula>
    </tableColumn>
    <tableColumn id="9" xr3:uid="{F0CE3DCF-04B4-4184-A848-081245D45575}" name="Vaktherapie totaal (uren)" dataDxfId="7">
      <calculatedColumnFormula>IFERROR(Tabel2[[#This Row],[Vaktherapie totaal
(minuten)]]/60,"-")</calculatedColumnFormula>
    </tableColumn>
    <tableColumn id="10" xr3:uid="{46573ABD-B28A-414E-B789-49C56B093355}" name="Totale tijd (uren)" dataDxfId="6">
      <calculatedColumnFormula>IF(SUM(Tabel2[[#This Row],[Dagbesteding totaal
(uren)]],Tabel2[[#This Row],[Vaktherapie totaal (uren)]])&gt;0,SUM(Tabel2[[#This Row],[Dagbesteding totaal
(uren)]],Tabel2[[#This Row],[Vaktherapie totaal (uren)]]),"-")</calculatedColumnFormula>
    </tableColumn>
    <tableColumn id="13" xr3:uid="{27D8F437-1FB9-4A8B-AB6A-5D236226B093}" name="Tarief / dag" dataDxfId="5">
      <calculatedColumnFormula>IF(Tabel2[[#This Row],[Beveiligings
niveau]]="",SUMIFS(Verblijf!AM:AM,Verblijf!B:B,Tabel2[[#This Row],[Prestatiebeschrijving]],Verblijf!C:C,Tabel2[[#This Row],[Verzorgingsgraad]],Verblijf!D:D,"",Verblijf!#REF!,Inzetberekenaar!D$5),SUMIFS(Verblijf!AM:AM,Verblijf!B:B,Tabel2[[#This Row],[Prestatiebeschrijving]],Verblijf!C:C,Tabel2[[#This Row],[Verzorgingsgraad]],Verblijf!D:D,Tabel2[[#This Row],[Beveiligings
niveau]],Verblijf!#REF!,Inzetberekenaar!D$5))</calculatedColumnFormula>
    </tableColumn>
    <tableColumn id="14" xr3:uid="{4A136572-BA7E-4E65-8A24-01413314A3CF}" name="Totaal / week" dataDxfId="4">
      <calculatedColumnFormula>IFERROR(Tabel2[[#This Row],['# dagen totaal]]*Tabel2[[#This Row],[Tarief / dag]],"-")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A8A1-D7E7-41D5-BD10-3EB72CEEF16E}">
  <dimension ref="A1:U31"/>
  <sheetViews>
    <sheetView showGridLines="0" tabSelected="1" workbookViewId="0">
      <selection activeCell="P8" sqref="P8"/>
    </sheetView>
  </sheetViews>
  <sheetFormatPr defaultColWidth="0" defaultRowHeight="14.25" zeroHeight="1" x14ac:dyDescent="0.2"/>
  <cols>
    <col min="1" max="2" width="2.625" customWidth="1"/>
    <col min="3" max="3" width="20.375" customWidth="1"/>
    <col min="4" max="4" width="17.125" customWidth="1"/>
    <col min="5" max="5" width="11.5" customWidth="1"/>
    <col min="6" max="7" width="10.125" customWidth="1"/>
    <col min="8" max="8" width="8.5" customWidth="1"/>
    <col min="9" max="9" width="10.125" customWidth="1"/>
    <col min="10" max="10" width="15.375" customWidth="1"/>
    <col min="11" max="11" width="18.5" customWidth="1"/>
    <col min="12" max="12" width="15.375" customWidth="1"/>
    <col min="13" max="13" width="16.5" customWidth="1"/>
    <col min="14" max="14" width="24.375" bestFit="1" customWidth="1"/>
    <col min="15" max="15" width="16.875" customWidth="1"/>
    <col min="16" max="17" width="13.625" customWidth="1"/>
    <col min="18" max="18" width="2.625" customWidth="1"/>
    <col min="19" max="21" width="0" hidden="1" customWidth="1"/>
    <col min="22" max="16384" width="9" hidden="1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15.75" x14ac:dyDescent="0.25">
      <c r="A2" s="13"/>
      <c r="B2" s="13"/>
      <c r="C2" s="44" t="s">
        <v>130</v>
      </c>
      <c r="D2" s="44"/>
      <c r="E2" s="44"/>
      <c r="F2" s="44"/>
      <c r="G2" s="44"/>
      <c r="H2" s="44"/>
      <c r="I2" s="44"/>
      <c r="K2" s="29" t="s">
        <v>47</v>
      </c>
      <c r="L2" s="34">
        <f>SUM(Tabel2[Dagbesteding totaal
(uren)])</f>
        <v>199.22452729995294</v>
      </c>
      <c r="M2" s="29" t="s">
        <v>44</v>
      </c>
      <c r="N2" s="29" t="s">
        <v>47</v>
      </c>
      <c r="O2" s="34">
        <f>(L2/36)/81%</f>
        <v>6.8321168484208821</v>
      </c>
      <c r="P2" s="29" t="s">
        <v>45</v>
      </c>
      <c r="Q2" s="13"/>
      <c r="R2" s="13"/>
    </row>
    <row r="3" spans="1:19" ht="15.75" x14ac:dyDescent="0.25">
      <c r="A3" s="13"/>
      <c r="B3" s="13"/>
      <c r="C3" s="44"/>
      <c r="D3" s="44"/>
      <c r="E3" s="44"/>
      <c r="F3" s="44"/>
      <c r="G3" s="44"/>
      <c r="H3" s="44"/>
      <c r="I3" s="44"/>
      <c r="K3" s="29" t="s">
        <v>48</v>
      </c>
      <c r="L3" s="35">
        <f>SUM(Tabel2[Vaktherapie totaal (uren)])</f>
        <v>5.4658628712666442</v>
      </c>
      <c r="M3" s="29" t="s">
        <v>44</v>
      </c>
      <c r="N3" s="29" t="s">
        <v>48</v>
      </c>
      <c r="O3" s="35">
        <f>(L3/36)/81%</f>
        <v>0.18744385703932248</v>
      </c>
      <c r="P3" s="30" t="s">
        <v>45</v>
      </c>
      <c r="R3" s="13"/>
    </row>
    <row r="4" spans="1:19" ht="15.75" x14ac:dyDescent="0.25">
      <c r="A4" s="13"/>
      <c r="B4" s="13"/>
      <c r="C4" s="13"/>
      <c r="D4" s="13"/>
      <c r="E4" s="13"/>
      <c r="F4" s="13"/>
      <c r="G4" s="13"/>
      <c r="H4" s="13"/>
      <c r="I4" s="13"/>
      <c r="K4" s="30"/>
      <c r="L4" s="31"/>
      <c r="M4" s="29"/>
      <c r="N4" s="30" t="s">
        <v>131</v>
      </c>
      <c r="O4" s="36">
        <f>SUM(Sociotherapie!I2:I10)</f>
        <v>0</v>
      </c>
      <c r="P4" s="30" t="s">
        <v>45</v>
      </c>
      <c r="Q4" s="14"/>
    </row>
    <row r="5" spans="1:19" ht="15.75" x14ac:dyDescent="0.25">
      <c r="A5" s="13"/>
      <c r="B5" s="13"/>
      <c r="C5" s="43" t="s">
        <v>3</v>
      </c>
      <c r="D5" s="37" t="s">
        <v>21</v>
      </c>
      <c r="E5" s="13"/>
      <c r="F5" s="13"/>
      <c r="G5" s="15"/>
      <c r="H5" s="15"/>
      <c r="I5" s="13"/>
      <c r="J5" s="13"/>
      <c r="K5" s="28" t="s">
        <v>52</v>
      </c>
      <c r="L5" s="32">
        <f>SUM(Tabel2[Totale tijd (uren)])</f>
        <v>204.69039017121958</v>
      </c>
      <c r="M5" s="28" t="s">
        <v>44</v>
      </c>
      <c r="N5" s="28" t="s">
        <v>46</v>
      </c>
      <c r="O5" s="33">
        <f>(L4/36/81%)</f>
        <v>0</v>
      </c>
      <c r="P5" s="14" t="s">
        <v>45</v>
      </c>
      <c r="R5" s="13"/>
    </row>
    <row r="6" spans="1:19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ht="33.75" x14ac:dyDescent="0.2">
      <c r="A7" s="13"/>
      <c r="B7" s="13"/>
      <c r="C7" s="38" t="s">
        <v>0</v>
      </c>
      <c r="D7" s="38" t="s">
        <v>1</v>
      </c>
      <c r="E7" s="39" t="s">
        <v>53</v>
      </c>
      <c r="F7" s="38" t="s">
        <v>49</v>
      </c>
      <c r="G7" s="40" t="s">
        <v>50</v>
      </c>
      <c r="H7" s="39" t="s">
        <v>128</v>
      </c>
      <c r="I7" s="41" t="s">
        <v>51</v>
      </c>
      <c r="J7" s="39" t="s">
        <v>38</v>
      </c>
      <c r="K7" s="39" t="s">
        <v>43</v>
      </c>
      <c r="L7" s="39" t="s">
        <v>40</v>
      </c>
      <c r="M7" s="39" t="s">
        <v>39</v>
      </c>
      <c r="N7" s="41" t="s">
        <v>42</v>
      </c>
      <c r="O7" s="39" t="s">
        <v>41</v>
      </c>
      <c r="P7" s="42" t="s">
        <v>54</v>
      </c>
      <c r="Q7" s="42" t="s">
        <v>55</v>
      </c>
      <c r="R7" s="13"/>
      <c r="S7" s="13"/>
    </row>
    <row r="8" spans="1:19" x14ac:dyDescent="0.2">
      <c r="A8" s="13"/>
      <c r="B8" s="13"/>
      <c r="C8" s="17" t="s">
        <v>19</v>
      </c>
      <c r="D8" s="20" t="str">
        <f>IFERROR(VLOOKUP(Tabel2[[#This Row],[Prestatiebeschrijving]],Selectie_Lijsten!A$2:B$10,2,FALSE),"-")</f>
        <v>licht</v>
      </c>
      <c r="E8" s="18"/>
      <c r="F8" s="18">
        <v>9</v>
      </c>
      <c r="G8" s="18">
        <v>5</v>
      </c>
      <c r="H8" s="19">
        <v>0.05</v>
      </c>
      <c r="I8" s="20">
        <f>Tabel2[[#This Row],['# cliënten]]*Tabel2[[#This Row],['# dagen per week]]*(1-Tabel2[[#This Row],[Frictie ruimte (%)]])</f>
        <v>42.75</v>
      </c>
      <c r="J8" s="21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2.0494085621977298</v>
      </c>
      <c r="K8" s="21">
        <f>IFERROR(Tabel2[[#This Row],['# dagen totaal]]*Tabel2[[#This Row],[Dagbesteding
(uur per cliënt)]],"-")</f>
        <v>87.612216033952947</v>
      </c>
      <c r="L8" s="22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4.1591854442105101</v>
      </c>
      <c r="M8" s="22">
        <f>IFERROR(Tabel2[[#This Row],['# dagen totaal]]*Tabel2[[#This Row],[Vaktherapie
(min. per cliënt)]],"-")</f>
        <v>177.80517773999929</v>
      </c>
      <c r="N8" s="23">
        <f>IFERROR(Tabel2[[#This Row],[Vaktherapie totaal
(minuten)]]/60,"-")</f>
        <v>2.9634196289999881</v>
      </c>
      <c r="O8" s="23">
        <f>IF(SUM(Tabel2[[#This Row],[Dagbesteding totaal
(uren)]],Tabel2[[#This Row],[Vaktherapie totaal (uren)]])&gt;0,SUM(Tabel2[[#This Row],[Dagbesteding totaal
(uren)]],Tabel2[[#This Row],[Vaktherapie totaal (uren)]]),"-")</f>
        <v>90.575635662952934</v>
      </c>
      <c r="P8" s="24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206.13</v>
      </c>
      <c r="Q8" s="24">
        <f>IFERROR(Tabel2[[#This Row],['# dagen totaal]]*Tabel2[[#This Row],[Tarief / dag]],"-")</f>
        <v>8812.057499999999</v>
      </c>
      <c r="R8" s="13"/>
      <c r="S8" s="13"/>
    </row>
    <row r="9" spans="1:19" x14ac:dyDescent="0.2">
      <c r="A9" s="13"/>
      <c r="B9" s="13"/>
      <c r="C9" s="17" t="s">
        <v>19</v>
      </c>
      <c r="D9" s="20" t="str">
        <f>IFERROR(VLOOKUP(Tabel2[[#This Row],[Prestatiebeschrijving]],Selectie_Lijsten!A$2:B$10,2,FALSE),"-")</f>
        <v>licht</v>
      </c>
      <c r="E9" s="18">
        <v>2</v>
      </c>
      <c r="F9" s="18">
        <v>4</v>
      </c>
      <c r="G9" s="18">
        <v>7</v>
      </c>
      <c r="H9" s="19">
        <v>0.05</v>
      </c>
      <c r="I9" s="20">
        <f>Tabel2[[#This Row],['# cliënten]]*Tabel2[[#This Row],['# dagen per week]]*(1-Tabel2[[#This Row],[Frictie ruimte (%)]])</f>
        <v>26.599999999999998</v>
      </c>
      <c r="J9" s="21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3.0917537746814401</v>
      </c>
      <c r="K9" s="21">
        <f>IFERROR(Tabel2[[#This Row],['# dagen totaal]]*Tabel2[[#This Row],[Dagbesteding
(uur per cliënt)]],"-")</f>
        <v>82.240650406526299</v>
      </c>
      <c r="L9" s="22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4.1591854442105101</v>
      </c>
      <c r="M9" s="22">
        <f>IFERROR(Tabel2[[#This Row],['# dagen totaal]]*Tabel2[[#This Row],[Vaktherapie
(min. per cliënt)]],"-")</f>
        <v>110.63433281599956</v>
      </c>
      <c r="N9" s="23">
        <f>IFERROR(Tabel2[[#This Row],[Vaktherapie totaal
(minuten)]]/60,"-")</f>
        <v>1.8439055469333259</v>
      </c>
      <c r="O9" s="23">
        <f>IF(SUM(Tabel2[[#This Row],[Dagbesteding totaal
(uren)]],Tabel2[[#This Row],[Vaktherapie totaal (uren)]])&gt;0,SUM(Tabel2[[#This Row],[Dagbesteding totaal
(uren)]],Tabel2[[#This Row],[Vaktherapie totaal (uren)]]),"-")</f>
        <v>84.084555953459628</v>
      </c>
      <c r="P9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265.20999999999998</v>
      </c>
      <c r="Q9" s="25">
        <f>IFERROR(Tabel2[[#This Row],['# dagen totaal]]*Tabel2[[#This Row],[Tarief / dag]],"-")</f>
        <v>7054.5859999999993</v>
      </c>
      <c r="R9" s="13"/>
      <c r="S9" s="13"/>
    </row>
    <row r="10" spans="1:19" x14ac:dyDescent="0.2">
      <c r="A10" s="13"/>
      <c r="B10" s="13"/>
      <c r="C10" s="17" t="s">
        <v>19</v>
      </c>
      <c r="D10" s="20" t="str">
        <f>IFERROR(VLOOKUP(Tabel2[[#This Row],[Prestatiebeschrijving]],Selectie_Lijsten!A$2:B$10,2,FALSE),"-")</f>
        <v>licht</v>
      </c>
      <c r="E10" s="18">
        <v>3</v>
      </c>
      <c r="F10" s="18">
        <v>2</v>
      </c>
      <c r="G10" s="18">
        <v>5</v>
      </c>
      <c r="H10" s="19">
        <v>0.05</v>
      </c>
      <c r="I10" s="20">
        <f>Tabel2[[#This Row],['# cliënten]]*Tabel2[[#This Row],['# dagen per week]]*(1-Tabel2[[#This Row],[Frictie ruimte (%)]])</f>
        <v>9.5</v>
      </c>
      <c r="J10" s="21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3.0917537746814401</v>
      </c>
      <c r="K10" s="21">
        <f>IFERROR(Tabel2[[#This Row],['# dagen totaal]]*Tabel2[[#This Row],[Dagbesteding
(uur per cliënt)]],"-")</f>
        <v>29.371660859473682</v>
      </c>
      <c r="L10" s="22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4.1591854442105101</v>
      </c>
      <c r="M10" s="22">
        <f>IFERROR(Tabel2[[#This Row],['# dagen totaal]]*Tabel2[[#This Row],[Vaktherapie
(min. per cliënt)]],"-")</f>
        <v>39.512261719999849</v>
      </c>
      <c r="N10" s="23">
        <f>IFERROR(Tabel2[[#This Row],[Vaktherapie totaal
(minuten)]]/60,"-")</f>
        <v>0.65853769533333084</v>
      </c>
      <c r="O10" s="23">
        <f>IF(SUM(Tabel2[[#This Row],[Dagbesteding totaal
(uren)]],Tabel2[[#This Row],[Vaktherapie totaal (uren)]])&gt;0,SUM(Tabel2[[#This Row],[Dagbesteding totaal
(uren)]],Tabel2[[#This Row],[Vaktherapie totaal (uren)]]),"-")</f>
        <v>30.030198554807011</v>
      </c>
      <c r="P10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281.35000000000002</v>
      </c>
      <c r="Q10" s="25">
        <f>IFERROR(Tabel2[[#This Row],['# dagen totaal]]*Tabel2[[#This Row],[Tarief / dag]],"-")</f>
        <v>2672.8250000000003</v>
      </c>
      <c r="R10" s="13"/>
      <c r="S10" s="13"/>
    </row>
    <row r="11" spans="1:19" x14ac:dyDescent="0.2">
      <c r="A11" s="13"/>
      <c r="B11" s="13"/>
      <c r="C11" s="17" t="s">
        <v>19</v>
      </c>
      <c r="D11" s="20" t="str">
        <f>IFERROR(VLOOKUP(Tabel2[[#This Row],[Prestatiebeschrijving]],Selectie_Lijsten!A$2:B$10,2,FALSE),"-")</f>
        <v>licht</v>
      </c>
      <c r="E11" s="18">
        <v>4</v>
      </c>
      <c r="F11" s="18">
        <v>0</v>
      </c>
      <c r="G11" s="18">
        <v>5</v>
      </c>
      <c r="H11" s="19">
        <v>0.05</v>
      </c>
      <c r="I11" s="20">
        <f>Tabel2[[#This Row],['# cliënten]]*Tabel2[[#This Row],['# dagen per week]]*(1-Tabel2[[#This Row],[Frictie ruimte (%)]])</f>
        <v>0</v>
      </c>
      <c r="J11" s="21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3.7056012088897701</v>
      </c>
      <c r="K11" s="21">
        <f>IFERROR(Tabel2[[#This Row],['# dagen totaal]]*Tabel2[[#This Row],[Dagbesteding
(uur per cliënt)]],"-")</f>
        <v>0</v>
      </c>
      <c r="L11" s="22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4.1591854442105101</v>
      </c>
      <c r="M11" s="22">
        <f>IFERROR(Tabel2[[#This Row],['# dagen totaal]]*Tabel2[[#This Row],[Vaktherapie
(min. per cliënt)]],"-")</f>
        <v>0</v>
      </c>
      <c r="N11" s="23">
        <f>IFERROR(Tabel2[[#This Row],[Vaktherapie totaal
(minuten)]]/60,"-")</f>
        <v>0</v>
      </c>
      <c r="O11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1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317.26</v>
      </c>
      <c r="Q11" s="25">
        <f>IFERROR(Tabel2[[#This Row],['# dagen totaal]]*Tabel2[[#This Row],[Tarief / dag]],"-")</f>
        <v>0</v>
      </c>
      <c r="R11" s="13"/>
      <c r="S11" s="13"/>
    </row>
    <row r="12" spans="1:19" x14ac:dyDescent="0.2">
      <c r="A12" s="13"/>
      <c r="B12" s="13"/>
      <c r="C12" s="17"/>
      <c r="D12" s="20" t="str">
        <f>IFERROR(VLOOKUP(Tabel2[[#This Row],[Prestatiebeschrijving]],Selectie_Lijsten!A$2:B$10,2,FALSE),"-")</f>
        <v>-</v>
      </c>
      <c r="E12" s="18"/>
      <c r="F12" s="18"/>
      <c r="G12" s="18"/>
      <c r="H12" s="19"/>
      <c r="I12" s="20">
        <f>Tabel2[[#This Row],['# cliënten]]*Tabel2[[#This Row],['# dagen per week]]*(1-Tabel2[[#This Row],[Frictie ruimte (%)]])</f>
        <v>0</v>
      </c>
      <c r="J12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2" s="21" t="str">
        <f>IFERROR(Tabel2[[#This Row],['# dagen totaal]]*Tabel2[[#This Row],[Dagbesteding
(uur per cliënt)]],"-")</f>
        <v>-</v>
      </c>
      <c r="L12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2" s="22" t="str">
        <f>IFERROR(Tabel2[[#This Row],['# dagen totaal]]*Tabel2[[#This Row],[Vaktherapie
(min. per cliënt)]],"-")</f>
        <v>-</v>
      </c>
      <c r="N12" s="23" t="str">
        <f>IFERROR(Tabel2[[#This Row],[Vaktherapie totaal
(minuten)]]/60,"-")</f>
        <v>-</v>
      </c>
      <c r="O12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2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2" s="25">
        <f>IFERROR(Tabel2[[#This Row],['# dagen totaal]]*Tabel2[[#This Row],[Tarief / dag]],"-")</f>
        <v>0</v>
      </c>
      <c r="R12" s="13"/>
      <c r="S12" s="13"/>
    </row>
    <row r="13" spans="1:19" x14ac:dyDescent="0.2">
      <c r="A13" s="13"/>
      <c r="B13" s="13"/>
      <c r="C13" s="17"/>
      <c r="D13" s="20" t="str">
        <f>IFERROR(VLOOKUP(Tabel2[[#This Row],[Prestatiebeschrijving]],Selectie_Lijsten!A$2:B$10,2,FALSE),"-")</f>
        <v>-</v>
      </c>
      <c r="E13" s="18"/>
      <c r="F13" s="18"/>
      <c r="G13" s="18"/>
      <c r="H13" s="19"/>
      <c r="I13" s="20">
        <f>Tabel2[[#This Row],['# cliënten]]*Tabel2[[#This Row],['# dagen per week]]*(1-Tabel2[[#This Row],[Frictie ruimte (%)]])</f>
        <v>0</v>
      </c>
      <c r="J13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3" s="21" t="str">
        <f>IFERROR(Tabel2[[#This Row],['# dagen totaal]]*Tabel2[[#This Row],[Dagbesteding
(uur per cliënt)]],"-")</f>
        <v>-</v>
      </c>
      <c r="L13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3" s="22" t="str">
        <f>IFERROR(Tabel2[[#This Row],['# dagen totaal]]*Tabel2[[#This Row],[Vaktherapie
(min. per cliënt)]],"-")</f>
        <v>-</v>
      </c>
      <c r="N13" s="23" t="str">
        <f>IFERROR(Tabel2[[#This Row],[Vaktherapie totaal
(minuten)]]/60,"-")</f>
        <v>-</v>
      </c>
      <c r="O13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3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3" s="25">
        <f>IFERROR(Tabel2[[#This Row],['# dagen totaal]]*Tabel2[[#This Row],[Tarief / dag]],"-")</f>
        <v>0</v>
      </c>
      <c r="R13" s="13"/>
      <c r="S13" s="13"/>
    </row>
    <row r="14" spans="1:19" x14ac:dyDescent="0.2">
      <c r="A14" s="13"/>
      <c r="B14" s="13"/>
      <c r="C14" s="17"/>
      <c r="D14" s="20" t="str">
        <f>IFERROR(VLOOKUP(Tabel2[[#This Row],[Prestatiebeschrijving]],Selectie_Lijsten!A$2:B$10,2,FALSE),"-")</f>
        <v>-</v>
      </c>
      <c r="E14" s="18"/>
      <c r="F14" s="18"/>
      <c r="G14" s="18"/>
      <c r="H14" s="19"/>
      <c r="I14" s="20">
        <f>Tabel2[[#This Row],['# cliënten]]*Tabel2[[#This Row],['# dagen per week]]*(1-Tabel2[[#This Row],[Frictie ruimte (%)]])</f>
        <v>0</v>
      </c>
      <c r="J14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4" s="21" t="str">
        <f>IFERROR(Tabel2[[#This Row],['# dagen totaal]]*Tabel2[[#This Row],[Dagbesteding
(uur per cliënt)]],"-")</f>
        <v>-</v>
      </c>
      <c r="L14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4" s="22" t="str">
        <f>IFERROR(Tabel2[[#This Row],['# dagen totaal]]*Tabel2[[#This Row],[Vaktherapie
(min. per cliënt)]],"-")</f>
        <v>-</v>
      </c>
      <c r="N14" s="23" t="str">
        <f>IFERROR(Tabel2[[#This Row],[Vaktherapie totaal
(minuten)]]/60,"-")</f>
        <v>-</v>
      </c>
      <c r="O14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4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4" s="25">
        <f>IFERROR(Tabel2[[#This Row],['# dagen totaal]]*Tabel2[[#This Row],[Tarief / dag]],"-")</f>
        <v>0</v>
      </c>
      <c r="R14" s="13"/>
      <c r="S14" s="13"/>
    </row>
    <row r="15" spans="1:19" x14ac:dyDescent="0.2">
      <c r="A15" s="13"/>
      <c r="B15" s="13"/>
      <c r="C15" s="17"/>
      <c r="D15" s="20" t="str">
        <f>IFERROR(VLOOKUP(Tabel2[[#This Row],[Prestatiebeschrijving]],Selectie_Lijsten!A$2:B$10,2,FALSE),"-")</f>
        <v>-</v>
      </c>
      <c r="E15" s="18"/>
      <c r="F15" s="18"/>
      <c r="G15" s="18"/>
      <c r="H15" s="19"/>
      <c r="I15" s="20">
        <f>Tabel2[[#This Row],['# cliënten]]*Tabel2[[#This Row],['# dagen per week]]*(1-Tabel2[[#This Row],[Frictie ruimte (%)]])</f>
        <v>0</v>
      </c>
      <c r="J15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5" s="21" t="str">
        <f>IFERROR(Tabel2[[#This Row],['# dagen totaal]]*Tabel2[[#This Row],[Dagbesteding
(uur per cliënt)]],"-")</f>
        <v>-</v>
      </c>
      <c r="L15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5" s="22" t="str">
        <f>IFERROR(Tabel2[[#This Row],['# dagen totaal]]*Tabel2[[#This Row],[Vaktherapie
(min. per cliënt)]],"-")</f>
        <v>-</v>
      </c>
      <c r="N15" s="23" t="str">
        <f>IFERROR(Tabel2[[#This Row],[Vaktherapie totaal
(minuten)]]/60,"-")</f>
        <v>-</v>
      </c>
      <c r="O15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5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5" s="25">
        <f>IFERROR(Tabel2[[#This Row],['# dagen totaal]]*Tabel2[[#This Row],[Tarief / dag]],"-")</f>
        <v>0</v>
      </c>
      <c r="R15" s="13"/>
      <c r="S15" s="13"/>
    </row>
    <row r="16" spans="1:19" x14ac:dyDescent="0.2">
      <c r="A16" s="13"/>
      <c r="B16" s="13"/>
      <c r="C16" s="17"/>
      <c r="D16" s="20" t="str">
        <f>IFERROR(VLOOKUP(Tabel2[[#This Row],[Prestatiebeschrijving]],Selectie_Lijsten!A$2:B$10,2,FALSE),"-")</f>
        <v>-</v>
      </c>
      <c r="E16" s="18"/>
      <c r="F16" s="18"/>
      <c r="G16" s="18"/>
      <c r="H16" s="19"/>
      <c r="I16" s="20">
        <f>Tabel2[[#This Row],['# cliënten]]*Tabel2[[#This Row],['# dagen per week]]*(1-Tabel2[[#This Row],[Frictie ruimte (%)]])</f>
        <v>0</v>
      </c>
      <c r="J16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6" s="21" t="str">
        <f>IFERROR(Tabel2[[#This Row],['# dagen totaal]]*Tabel2[[#This Row],[Dagbesteding
(uur per cliënt)]],"-")</f>
        <v>-</v>
      </c>
      <c r="L16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6" s="22" t="str">
        <f>IFERROR(Tabel2[[#This Row],['# dagen totaal]]*Tabel2[[#This Row],[Vaktherapie
(min. per cliënt)]],"-")</f>
        <v>-</v>
      </c>
      <c r="N16" s="23" t="str">
        <f>IFERROR(Tabel2[[#This Row],[Vaktherapie totaal
(minuten)]]/60,"-")</f>
        <v>-</v>
      </c>
      <c r="O16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6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6" s="25">
        <f>IFERROR(Tabel2[[#This Row],['# dagen totaal]]*Tabel2[[#This Row],[Tarief / dag]],"-")</f>
        <v>0</v>
      </c>
      <c r="R16" s="13"/>
      <c r="S16" s="13"/>
    </row>
    <row r="17" spans="1:19" x14ac:dyDescent="0.2">
      <c r="A17" s="13"/>
      <c r="B17" s="13"/>
      <c r="C17" s="17"/>
      <c r="D17" s="20" t="str">
        <f>IFERROR(VLOOKUP(Tabel2[[#This Row],[Prestatiebeschrijving]],Selectie_Lijsten!A$2:B$10,2,FALSE),"-")</f>
        <v>-</v>
      </c>
      <c r="E17" s="18"/>
      <c r="F17" s="18"/>
      <c r="G17" s="18"/>
      <c r="H17" s="19"/>
      <c r="I17" s="20">
        <f>Tabel2[[#This Row],['# cliënten]]*Tabel2[[#This Row],['# dagen per week]]*(1-Tabel2[[#This Row],[Frictie ruimte (%)]])</f>
        <v>0</v>
      </c>
      <c r="J17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7" s="21" t="str">
        <f>IFERROR(Tabel2[[#This Row],['# dagen totaal]]*Tabel2[[#This Row],[Dagbesteding
(uur per cliënt)]],"-")</f>
        <v>-</v>
      </c>
      <c r="L17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7" s="22" t="str">
        <f>IFERROR(Tabel2[[#This Row],['# dagen totaal]]*Tabel2[[#This Row],[Vaktherapie
(min. per cliënt)]],"-")</f>
        <v>-</v>
      </c>
      <c r="N17" s="23" t="str">
        <f>IFERROR(Tabel2[[#This Row],[Vaktherapie totaal
(minuten)]]/60,"-")</f>
        <v>-</v>
      </c>
      <c r="O17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7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7" s="25">
        <f>IFERROR(Tabel2[[#This Row],['# dagen totaal]]*Tabel2[[#This Row],[Tarief / dag]],"-")</f>
        <v>0</v>
      </c>
      <c r="R17" s="13"/>
      <c r="S17" s="13"/>
    </row>
    <row r="18" spans="1:19" x14ac:dyDescent="0.2">
      <c r="A18" s="13"/>
      <c r="B18" s="13"/>
      <c r="C18" s="17"/>
      <c r="D18" s="20" t="str">
        <f>IFERROR(VLOOKUP(Tabel2[[#This Row],[Prestatiebeschrijving]],Selectie_Lijsten!A$2:B$10,2,FALSE),"-")</f>
        <v>-</v>
      </c>
      <c r="E18" s="18"/>
      <c r="F18" s="18"/>
      <c r="G18" s="18"/>
      <c r="H18" s="19"/>
      <c r="I18" s="20">
        <f>Tabel2[[#This Row],['# cliënten]]*Tabel2[[#This Row],['# dagen per week]]*(1-Tabel2[[#This Row],[Frictie ruimte (%)]])</f>
        <v>0</v>
      </c>
      <c r="J18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8" s="21" t="str">
        <f>IFERROR(Tabel2[[#This Row],['# dagen totaal]]*Tabel2[[#This Row],[Dagbesteding
(uur per cliënt)]],"-")</f>
        <v>-</v>
      </c>
      <c r="L18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8" s="22" t="str">
        <f>IFERROR(Tabel2[[#This Row],['# dagen totaal]]*Tabel2[[#This Row],[Vaktherapie
(min. per cliënt)]],"-")</f>
        <v>-</v>
      </c>
      <c r="N18" s="23" t="str">
        <f>IFERROR(Tabel2[[#This Row],[Vaktherapie totaal
(minuten)]]/60,"-")</f>
        <v>-</v>
      </c>
      <c r="O18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8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8" s="25">
        <f>IFERROR(Tabel2[[#This Row],['# dagen totaal]]*Tabel2[[#This Row],[Tarief / dag]],"-")</f>
        <v>0</v>
      </c>
      <c r="R18" s="13"/>
      <c r="S18" s="13"/>
    </row>
    <row r="19" spans="1:19" x14ac:dyDescent="0.2">
      <c r="A19" s="13"/>
      <c r="B19" s="13"/>
      <c r="C19" s="17"/>
      <c r="D19" s="20" t="str">
        <f>IFERROR(VLOOKUP(Tabel2[[#This Row],[Prestatiebeschrijving]],Selectie_Lijsten!A$2:B$10,2,FALSE),"-")</f>
        <v>-</v>
      </c>
      <c r="E19" s="18"/>
      <c r="F19" s="18"/>
      <c r="G19" s="18"/>
      <c r="H19" s="19"/>
      <c r="I19" s="20">
        <f>Tabel2[[#This Row],['# cliënten]]*Tabel2[[#This Row],['# dagen per week]]*(1-Tabel2[[#This Row],[Frictie ruimte (%)]])</f>
        <v>0</v>
      </c>
      <c r="J19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19" s="21" t="str">
        <f>IFERROR(Tabel2[[#This Row],['# dagen totaal]]*Tabel2[[#This Row],[Dagbesteding
(uur per cliënt)]],"-")</f>
        <v>-</v>
      </c>
      <c r="L19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19" s="22" t="str">
        <f>IFERROR(Tabel2[[#This Row],['# dagen totaal]]*Tabel2[[#This Row],[Vaktherapie
(min. per cliënt)]],"-")</f>
        <v>-</v>
      </c>
      <c r="N19" s="23" t="str">
        <f>IFERROR(Tabel2[[#This Row],[Vaktherapie totaal
(minuten)]]/60,"-")</f>
        <v>-</v>
      </c>
      <c r="O19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19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19" s="25">
        <f>IFERROR(Tabel2[[#This Row],['# dagen totaal]]*Tabel2[[#This Row],[Tarief / dag]],"-")</f>
        <v>0</v>
      </c>
      <c r="R19" s="13"/>
      <c r="S19" s="13"/>
    </row>
    <row r="20" spans="1:19" x14ac:dyDescent="0.2">
      <c r="A20" s="13"/>
      <c r="B20" s="13"/>
      <c r="C20" s="17"/>
      <c r="D20" s="20" t="str">
        <f>IFERROR(VLOOKUP(Tabel2[[#This Row],[Prestatiebeschrijving]],Selectie_Lijsten!A$2:B$10,2,FALSE),"-")</f>
        <v>-</v>
      </c>
      <c r="E20" s="18"/>
      <c r="F20" s="18"/>
      <c r="G20" s="18"/>
      <c r="H20" s="19"/>
      <c r="I20" s="20">
        <f>Tabel2[[#This Row],['# cliënten]]*Tabel2[[#This Row],['# dagen per week]]*(1-Tabel2[[#This Row],[Frictie ruimte (%)]])</f>
        <v>0</v>
      </c>
      <c r="J20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0" s="21" t="str">
        <f>IFERROR(Tabel2[[#This Row],['# dagen totaal]]*Tabel2[[#This Row],[Dagbesteding
(uur per cliënt)]],"-")</f>
        <v>-</v>
      </c>
      <c r="L20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0" s="22" t="str">
        <f>IFERROR(Tabel2[[#This Row],['# dagen totaal]]*Tabel2[[#This Row],[Vaktherapie
(min. per cliënt)]],"-")</f>
        <v>-</v>
      </c>
      <c r="N20" s="23" t="str">
        <f>IFERROR(Tabel2[[#This Row],[Vaktherapie totaal
(minuten)]]/60,"-")</f>
        <v>-</v>
      </c>
      <c r="O20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0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0" s="25">
        <f>IFERROR(Tabel2[[#This Row],['# dagen totaal]]*Tabel2[[#This Row],[Tarief / dag]],"-")</f>
        <v>0</v>
      </c>
      <c r="R20" s="13"/>
      <c r="S20" s="13"/>
    </row>
    <row r="21" spans="1:19" x14ac:dyDescent="0.2">
      <c r="A21" s="13"/>
      <c r="B21" s="13"/>
      <c r="C21" s="17"/>
      <c r="D21" s="20" t="str">
        <f>IFERROR(VLOOKUP(Tabel2[[#This Row],[Prestatiebeschrijving]],Selectie_Lijsten!A$2:B$10,2,FALSE),"-")</f>
        <v>-</v>
      </c>
      <c r="E21" s="18"/>
      <c r="F21" s="18"/>
      <c r="G21" s="18"/>
      <c r="H21" s="19"/>
      <c r="I21" s="20">
        <f>Tabel2[[#This Row],['# cliënten]]*Tabel2[[#This Row],['# dagen per week]]*(1-Tabel2[[#This Row],[Frictie ruimte (%)]])</f>
        <v>0</v>
      </c>
      <c r="J21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1" s="21" t="str">
        <f>IFERROR(Tabel2[[#This Row],['# dagen totaal]]*Tabel2[[#This Row],[Dagbesteding
(uur per cliënt)]],"-")</f>
        <v>-</v>
      </c>
      <c r="L21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1" s="22" t="str">
        <f>IFERROR(Tabel2[[#This Row],['# dagen totaal]]*Tabel2[[#This Row],[Vaktherapie
(min. per cliënt)]],"-")</f>
        <v>-</v>
      </c>
      <c r="N21" s="23" t="str">
        <f>IFERROR(Tabel2[[#This Row],[Vaktherapie totaal
(minuten)]]/60,"-")</f>
        <v>-</v>
      </c>
      <c r="O21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1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1" s="25">
        <f>IFERROR(Tabel2[[#This Row],['# dagen totaal]]*Tabel2[[#This Row],[Tarief / dag]],"-")</f>
        <v>0</v>
      </c>
      <c r="R21" s="13"/>
      <c r="S21" s="13"/>
    </row>
    <row r="22" spans="1:19" x14ac:dyDescent="0.2">
      <c r="A22" s="13"/>
      <c r="B22" s="13"/>
      <c r="C22" s="17"/>
      <c r="D22" s="20" t="str">
        <f>IFERROR(VLOOKUP(Tabel2[[#This Row],[Prestatiebeschrijving]],Selectie_Lijsten!A$2:B$10,2,FALSE),"-")</f>
        <v>-</v>
      </c>
      <c r="E22" s="18"/>
      <c r="F22" s="18"/>
      <c r="G22" s="18"/>
      <c r="H22" s="19"/>
      <c r="I22" s="20">
        <f>Tabel2[[#This Row],['# cliënten]]*Tabel2[[#This Row],['# dagen per week]]*(1-Tabel2[[#This Row],[Frictie ruimte (%)]])</f>
        <v>0</v>
      </c>
      <c r="J22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2" s="21" t="str">
        <f>IFERROR(Tabel2[[#This Row],['# dagen totaal]]*Tabel2[[#This Row],[Dagbesteding
(uur per cliënt)]],"-")</f>
        <v>-</v>
      </c>
      <c r="L22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2" s="22" t="str">
        <f>IFERROR(Tabel2[[#This Row],['# dagen totaal]]*Tabel2[[#This Row],[Vaktherapie
(min. per cliënt)]],"-")</f>
        <v>-</v>
      </c>
      <c r="N22" s="23" t="str">
        <f>IFERROR(Tabel2[[#This Row],[Vaktherapie totaal
(minuten)]]/60,"-")</f>
        <v>-</v>
      </c>
      <c r="O22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2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2" s="25">
        <f>IFERROR(Tabel2[[#This Row],['# dagen totaal]]*Tabel2[[#This Row],[Tarief / dag]],"-")</f>
        <v>0</v>
      </c>
      <c r="R22" s="13"/>
      <c r="S22" s="13"/>
    </row>
    <row r="23" spans="1:19" x14ac:dyDescent="0.2">
      <c r="A23" s="13"/>
      <c r="B23" s="13"/>
      <c r="C23" s="17"/>
      <c r="D23" s="20" t="str">
        <f>IFERROR(VLOOKUP(Tabel2[[#This Row],[Prestatiebeschrijving]],Selectie_Lijsten!A$2:B$10,2,FALSE),"-")</f>
        <v>-</v>
      </c>
      <c r="E23" s="18"/>
      <c r="F23" s="18"/>
      <c r="G23" s="18"/>
      <c r="H23" s="19"/>
      <c r="I23" s="20">
        <f>Tabel2[[#This Row],['# cliënten]]*Tabel2[[#This Row],['# dagen per week]]*(1-Tabel2[[#This Row],[Frictie ruimte (%)]])</f>
        <v>0</v>
      </c>
      <c r="J23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3" s="21" t="str">
        <f>IFERROR(Tabel2[[#This Row],['# dagen totaal]]*Tabel2[[#This Row],[Dagbesteding
(uur per cliënt)]],"-")</f>
        <v>-</v>
      </c>
      <c r="L23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3" s="22" t="str">
        <f>IFERROR(Tabel2[[#This Row],['# dagen totaal]]*Tabel2[[#This Row],[Vaktherapie
(min. per cliënt)]],"-")</f>
        <v>-</v>
      </c>
      <c r="N23" s="23" t="str">
        <f>IFERROR(Tabel2[[#This Row],[Vaktherapie totaal
(minuten)]]/60,"-")</f>
        <v>-</v>
      </c>
      <c r="O23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3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3" s="25">
        <f>IFERROR(Tabel2[[#This Row],['# dagen totaal]]*Tabel2[[#This Row],[Tarief / dag]],"-")</f>
        <v>0</v>
      </c>
      <c r="R23" s="13"/>
      <c r="S23" s="13"/>
    </row>
    <row r="24" spans="1:19" x14ac:dyDescent="0.2">
      <c r="A24" s="13"/>
      <c r="B24" s="13"/>
      <c r="C24" s="17"/>
      <c r="D24" s="20" t="str">
        <f>IFERROR(VLOOKUP(Tabel2[[#This Row],[Prestatiebeschrijving]],Selectie_Lijsten!A$2:B$10,2,FALSE),"-")</f>
        <v>-</v>
      </c>
      <c r="E24" s="18"/>
      <c r="F24" s="18"/>
      <c r="G24" s="18"/>
      <c r="H24" s="19"/>
      <c r="I24" s="20">
        <f>Tabel2[[#This Row],['# cliënten]]*Tabel2[[#This Row],['# dagen per week]]*(1-Tabel2[[#This Row],[Frictie ruimte (%)]])</f>
        <v>0</v>
      </c>
      <c r="J24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4" s="21" t="str">
        <f>IFERROR(Tabel2[[#This Row],['# dagen totaal]]*Tabel2[[#This Row],[Dagbesteding
(uur per cliënt)]],"-")</f>
        <v>-</v>
      </c>
      <c r="L24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4" s="22" t="str">
        <f>IFERROR(Tabel2[[#This Row],['# dagen totaal]]*Tabel2[[#This Row],[Vaktherapie
(min. per cliënt)]],"-")</f>
        <v>-</v>
      </c>
      <c r="N24" s="23" t="str">
        <f>IFERROR(Tabel2[[#This Row],[Vaktherapie totaal
(minuten)]]/60,"-")</f>
        <v>-</v>
      </c>
      <c r="O24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4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4" s="25">
        <f>IFERROR(Tabel2[[#This Row],['# dagen totaal]]*Tabel2[[#This Row],[Tarief / dag]],"-")</f>
        <v>0</v>
      </c>
      <c r="R24" s="13"/>
      <c r="S24" s="13"/>
    </row>
    <row r="25" spans="1:19" x14ac:dyDescent="0.2">
      <c r="A25" s="13"/>
      <c r="B25" s="13"/>
      <c r="C25" s="17"/>
      <c r="D25" s="20" t="str">
        <f>IFERROR(VLOOKUP(Tabel2[[#This Row],[Prestatiebeschrijving]],Selectie_Lijsten!A$2:B$10,2,FALSE),"-")</f>
        <v>-</v>
      </c>
      <c r="E25" s="18"/>
      <c r="F25" s="18"/>
      <c r="G25" s="18"/>
      <c r="H25" s="19"/>
      <c r="I25" s="20">
        <f>Tabel2[[#This Row],['# cliënten]]*Tabel2[[#This Row],['# dagen per week]]*(1-Tabel2[[#This Row],[Frictie ruimte (%)]])</f>
        <v>0</v>
      </c>
      <c r="J25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5" s="21" t="str">
        <f>IFERROR(Tabel2[[#This Row],['# dagen totaal]]*Tabel2[[#This Row],[Dagbesteding
(uur per cliënt)]],"-")</f>
        <v>-</v>
      </c>
      <c r="L25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5" s="22" t="str">
        <f>IFERROR(Tabel2[[#This Row],['# dagen totaal]]*Tabel2[[#This Row],[Vaktherapie
(min. per cliënt)]],"-")</f>
        <v>-</v>
      </c>
      <c r="N25" s="23" t="str">
        <f>IFERROR(Tabel2[[#This Row],[Vaktherapie totaal
(minuten)]]/60,"-")</f>
        <v>-</v>
      </c>
      <c r="O25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5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5" s="25">
        <f>IFERROR(Tabel2[[#This Row],['# dagen totaal]]*Tabel2[[#This Row],[Tarief / dag]],"-")</f>
        <v>0</v>
      </c>
      <c r="R25" s="13"/>
      <c r="S25" s="13"/>
    </row>
    <row r="26" spans="1:19" x14ac:dyDescent="0.2">
      <c r="A26" s="13"/>
      <c r="B26" s="13"/>
      <c r="C26" s="17"/>
      <c r="D26" s="20" t="str">
        <f>IFERROR(VLOOKUP(Tabel2[[#This Row],[Prestatiebeschrijving]],Selectie_Lijsten!A$2:B$10,2,FALSE),"-")</f>
        <v>-</v>
      </c>
      <c r="E26" s="18"/>
      <c r="F26" s="18"/>
      <c r="G26" s="18"/>
      <c r="H26" s="19"/>
      <c r="I26" s="20">
        <f>Tabel2[[#This Row],['# cliënten]]*Tabel2[[#This Row],['# dagen per week]]*(1-Tabel2[[#This Row],[Frictie ruimte (%)]])</f>
        <v>0</v>
      </c>
      <c r="J26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6" s="21" t="str">
        <f>IFERROR(Tabel2[[#This Row],['# dagen totaal]]*Tabel2[[#This Row],[Dagbesteding
(uur per cliënt)]],"-")</f>
        <v>-</v>
      </c>
      <c r="L26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6" s="22" t="str">
        <f>IFERROR(Tabel2[[#This Row],['# dagen totaal]]*Tabel2[[#This Row],[Vaktherapie
(min. per cliënt)]],"-")</f>
        <v>-</v>
      </c>
      <c r="N26" s="23" t="str">
        <f>IFERROR(Tabel2[[#This Row],[Vaktherapie totaal
(minuten)]]/60,"-")</f>
        <v>-</v>
      </c>
      <c r="O26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6" s="25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6" s="25">
        <f>IFERROR(Tabel2[[#This Row],['# dagen totaal]]*Tabel2[[#This Row],[Tarief / dag]],"-")</f>
        <v>0</v>
      </c>
      <c r="R26" s="13"/>
      <c r="S26" s="13"/>
    </row>
    <row r="27" spans="1:19" x14ac:dyDescent="0.2">
      <c r="A27" s="13"/>
      <c r="B27" s="13"/>
      <c r="C27" s="17"/>
      <c r="D27" s="20" t="str">
        <f>IFERROR(VLOOKUP(Tabel2[[#This Row],[Prestatiebeschrijving]],Selectie_Lijsten!A$2:B$10,2,FALSE),"-")</f>
        <v>-</v>
      </c>
      <c r="E27" s="18"/>
      <c r="F27" s="18"/>
      <c r="G27" s="18"/>
      <c r="H27" s="19"/>
      <c r="I27" s="20">
        <f>Tabel2[[#This Row],['# cliënten]]*Tabel2[[#This Row],['# dagen per week]]*(1-Tabel2[[#This Row],[Frictie ruimte (%)]])</f>
        <v>0</v>
      </c>
      <c r="J27" s="21" t="str">
        <f>IF(IF(Tabel2[[#This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Row],[Prestatiebeschrijving]],Verblijf!$D:$D,""))&gt;0,IF(Tabel2[[#This Row],[Beveiligings
niveau]]&lt;&gt;"",SUMIFS(Verblijf!$O:$O,Verblijf!$E:$E,$D$5,Verblijf!$B:$B,Tabel2[[#This Row],[Prestatiebeschrijving]],Verblijf!$D:$D,Tabel2[[#This Row],[Beveiligings
niveau]]),SUMIFS(Verblijf!$O:$O,Verblijf!$E:$E,$D$5,Verblijf!$B:$B,Tabel2[[#This Row],[Prestatiebeschrijving]],Verblijf!$D:$D,"")),"-")</f>
        <v>-</v>
      </c>
      <c r="K27" s="21" t="str">
        <f>IFERROR(Tabel2[[#This Row],['# dagen totaal]]*Tabel2[[#This Row],[Dagbesteding
(uur per cliënt)]],"-")</f>
        <v>-</v>
      </c>
      <c r="L27" s="22" t="str">
        <f>IF(IF(Tabel2[[#This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Row],[Prestatiebeschrijving]],Verblijf!$D:$D,""))&gt;0,IF(Tabel2[[#This Row],[Beveiligings
niveau]]&lt;&gt;"",SUMIFS(Verblijf!$AA:$AA,Verblijf!$E:$E,$D$5,Verblijf!$B:$B,Tabel2[[#This Row],[Prestatiebeschrijving]],Verblijf!$D:$D,Tabel2[[#This Row],[Beveiligings
niveau]]),SUMIFS(Verblijf!$AA:$AA,Verblijf!$E:$E,$D$5,Verblijf!$B:$B,Tabel2[[#This Row],[Prestatiebeschrijving]],Verblijf!$D:$D,"")),"-")</f>
        <v>-</v>
      </c>
      <c r="M27" s="22" t="str">
        <f>IFERROR(Tabel2[[#This Row],['# dagen totaal]]*Tabel2[[#This Row],[Vaktherapie
(min. per cliënt)]],"-")</f>
        <v>-</v>
      </c>
      <c r="N27" s="23" t="str">
        <f>IFERROR(Tabel2[[#This Row],[Vaktherapie totaal
(minuten)]]/60,"-")</f>
        <v>-</v>
      </c>
      <c r="O27" s="23" t="str">
        <f>IF(SUM(Tabel2[[#This Row],[Dagbesteding totaal
(uren)]],Tabel2[[#This Row],[Vaktherapie totaal (uren)]])&gt;0,SUM(Tabel2[[#This Row],[Dagbesteding totaal
(uren)]],Tabel2[[#This Row],[Vaktherapie totaal (uren)]]),"-")</f>
        <v>-</v>
      </c>
      <c r="P27" s="26">
        <f>IF(Tabel2[[#This Row],[Beveiligings
niveau]]="",SUMIFS(Verblijf!AM:AM,Verblijf!B:B,Tabel2[[#This Row],[Prestatiebeschrijving]],Verblijf!C:C,Tabel2[[#This Row],[Verzorgingsgraad]],Verblijf!D:D,"",Verblijf!$E:$E,Inzetberekenaar!D$5),SUMIFS(Verblijf!AM:AM,Verblijf!B:B,Tabel2[[#This Row],[Prestatiebeschrijving]],Verblijf!C:C,Tabel2[[#This Row],[Verzorgingsgraad]],Verblijf!D:D,Tabel2[[#This Row],[Beveiligings
niveau]],Verblijf!$E:$E,Inzetberekenaar!D$5))</f>
        <v>0</v>
      </c>
      <c r="Q27" s="26">
        <f>IFERROR(Tabel2[[#This Row],['# dagen totaal]]*Tabel2[[#This Row],[Tarief / dag]],"-")</f>
        <v>0</v>
      </c>
      <c r="R27" s="13"/>
      <c r="S27" s="13"/>
    </row>
    <row r="28" spans="1:19" x14ac:dyDescent="0.2">
      <c r="A28" s="13"/>
      <c r="B28" s="13"/>
      <c r="C28" s="27"/>
      <c r="P28" s="13"/>
      <c r="Q28" s="13"/>
      <c r="R28" s="13"/>
    </row>
    <row r="29" spans="1:19" x14ac:dyDescent="0.2">
      <c r="A29" s="13"/>
      <c r="B29" s="13"/>
      <c r="C29" s="16" t="s">
        <v>132</v>
      </c>
      <c r="P29" s="13"/>
      <c r="Q29" s="13"/>
      <c r="R29" s="13"/>
    </row>
    <row r="30" spans="1:19" x14ac:dyDescent="0.2">
      <c r="C30" s="16" t="s">
        <v>133</v>
      </c>
    </row>
    <row r="31" spans="1:19" x14ac:dyDescent="0.2"/>
  </sheetData>
  <mergeCells count="1">
    <mergeCell ref="C2:I3"/>
  </mergeCells>
  <pageMargins left="0.7" right="0.7" top="0.75" bottom="0.75" header="0.3" footer="0.3"/>
  <pageSetup paperSize="9" orientation="landscape" horizontalDpi="1200" verticalDpi="1200" r:id="rId1"/>
  <ignoredErrors>
    <ignoredError sqref="J8:J27 L8:L27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ED53D83-736C-4D86-8406-C0F9CE5D6C59}">
          <x14:formula1>
            <xm:f>Selectie_Lijsten!$D$2:$D$3</xm:f>
          </x14:formula1>
          <xm:sqref>D5</xm:sqref>
        </x14:dataValidation>
        <x14:dataValidation type="list" allowBlank="1" showInputMessage="1" showErrorMessage="1" xr:uid="{84E31D3F-B029-4D76-879B-51B56CA02B5D}">
          <x14:formula1>
            <xm:f>Selectie_Lijsten!$C$2:$C$6</xm:f>
          </x14:formula1>
          <xm:sqref>E8:E27</xm:sqref>
        </x14:dataValidation>
        <x14:dataValidation type="list" allowBlank="1" showInputMessage="1" showErrorMessage="1" xr:uid="{BD9F896B-642B-4A1B-A778-10950ACD899A}">
          <x14:formula1>
            <xm:f>Selectie_Lijsten!$A$2:$A$10</xm:f>
          </x14:formula1>
          <xm:sqref>C8:C27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4AF5-BB00-48EC-A9F1-DD6ABF208E96}">
  <dimension ref="A1:D10"/>
  <sheetViews>
    <sheetView workbookViewId="0">
      <selection activeCell="D10" sqref="D10"/>
    </sheetView>
  </sheetViews>
  <sheetFormatPr defaultColWidth="8.875" defaultRowHeight="14.25" x14ac:dyDescent="0.2"/>
  <cols>
    <col min="1" max="1" width="28.875" bestFit="1" customWidth="1"/>
    <col min="2" max="2" width="16.625" bestFit="1" customWidth="1"/>
    <col min="3" max="3" width="18.125" bestFit="1" customWidth="1"/>
    <col min="4" max="4" width="33.875" bestFit="1" customWidth="1"/>
  </cols>
  <sheetData>
    <row r="1" spans="1:4" ht="15" x14ac:dyDescent="0.25">
      <c r="A1" s="12" t="s">
        <v>0</v>
      </c>
      <c r="B1" s="12" t="s">
        <v>1</v>
      </c>
      <c r="C1" s="12" t="s">
        <v>2</v>
      </c>
      <c r="D1" s="12" t="s">
        <v>3</v>
      </c>
    </row>
    <row r="2" spans="1:4" x14ac:dyDescent="0.2">
      <c r="A2" t="s">
        <v>19</v>
      </c>
      <c r="B2" t="s">
        <v>20</v>
      </c>
      <c r="D2" t="s">
        <v>21</v>
      </c>
    </row>
    <row r="3" spans="1:4" x14ac:dyDescent="0.2">
      <c r="A3" t="s">
        <v>23</v>
      </c>
      <c r="B3" t="s">
        <v>24</v>
      </c>
      <c r="C3">
        <v>1</v>
      </c>
      <c r="D3" t="s">
        <v>22</v>
      </c>
    </row>
    <row r="4" spans="1:4" x14ac:dyDescent="0.2">
      <c r="A4" t="s">
        <v>25</v>
      </c>
      <c r="B4" t="s">
        <v>26</v>
      </c>
      <c r="C4">
        <v>2</v>
      </c>
    </row>
    <row r="5" spans="1:4" x14ac:dyDescent="0.2">
      <c r="A5" t="s">
        <v>27</v>
      </c>
      <c r="B5" t="s">
        <v>28</v>
      </c>
      <c r="C5">
        <v>3</v>
      </c>
    </row>
    <row r="6" spans="1:4" x14ac:dyDescent="0.2">
      <c r="A6" t="s">
        <v>29</v>
      </c>
      <c r="B6" t="s">
        <v>30</v>
      </c>
      <c r="C6">
        <v>4</v>
      </c>
    </row>
    <row r="7" spans="1:4" x14ac:dyDescent="0.2">
      <c r="A7" t="s">
        <v>31</v>
      </c>
      <c r="B7" t="s">
        <v>32</v>
      </c>
    </row>
    <row r="8" spans="1:4" x14ac:dyDescent="0.2">
      <c r="A8" t="s">
        <v>33</v>
      </c>
      <c r="B8" t="s">
        <v>34</v>
      </c>
    </row>
    <row r="9" spans="1:4" x14ac:dyDescent="0.2">
      <c r="A9" t="s">
        <v>35</v>
      </c>
      <c r="B9" t="s">
        <v>36</v>
      </c>
    </row>
    <row r="10" spans="1:4" x14ac:dyDescent="0.2">
      <c r="A10" t="s">
        <v>37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0D99-94BA-4A1D-B598-601E21C71E44}">
  <dimension ref="A1:I10"/>
  <sheetViews>
    <sheetView workbookViewId="0">
      <selection activeCell="D10" sqref="D10"/>
    </sheetView>
  </sheetViews>
  <sheetFormatPr defaultColWidth="8.875" defaultRowHeight="14.25" x14ac:dyDescent="0.2"/>
  <cols>
    <col min="1" max="1" width="16.5" customWidth="1"/>
    <col min="2" max="2" width="19.625" bestFit="1" customWidth="1"/>
    <col min="3" max="3" width="12.125" customWidth="1"/>
  </cols>
  <sheetData>
    <row r="1" spans="1:9" x14ac:dyDescent="0.2">
      <c r="B1" t="s">
        <v>56</v>
      </c>
      <c r="C1" t="s">
        <v>58</v>
      </c>
      <c r="F1" t="s">
        <v>65</v>
      </c>
      <c r="H1" t="s">
        <v>127</v>
      </c>
      <c r="I1" t="s">
        <v>45</v>
      </c>
    </row>
    <row r="2" spans="1:9" x14ac:dyDescent="0.2">
      <c r="A2" t="s">
        <v>19</v>
      </c>
      <c r="B2" t="s">
        <v>57</v>
      </c>
      <c r="C2">
        <v>0</v>
      </c>
      <c r="D2" t="s">
        <v>45</v>
      </c>
      <c r="H2">
        <f>SUMIFS(Inzetberekenaar!$I:$I,Inzetberekenaar!$C:$C,Sociotherapie!$A2)/7</f>
        <v>11.264285714285714</v>
      </c>
      <c r="I2">
        <f>H2*C2</f>
        <v>0</v>
      </c>
    </row>
    <row r="3" spans="1:9" x14ac:dyDescent="0.2">
      <c r="A3" t="s">
        <v>23</v>
      </c>
      <c r="B3" t="s">
        <v>59</v>
      </c>
      <c r="C3">
        <v>0.3</v>
      </c>
      <c r="D3" t="s">
        <v>45</v>
      </c>
      <c r="H3">
        <f>SUMIFS(Inzetberekenaar!$I:$I,Inzetberekenaar!$C:$C,Sociotherapie!$A3)/7</f>
        <v>0</v>
      </c>
      <c r="I3">
        <f t="shared" ref="I3:I10" si="0">H3*C3</f>
        <v>0</v>
      </c>
    </row>
    <row r="4" spans="1:9" x14ac:dyDescent="0.2">
      <c r="A4" t="s">
        <v>25</v>
      </c>
      <c r="B4" t="s">
        <v>60</v>
      </c>
      <c r="C4">
        <v>0.5</v>
      </c>
      <c r="D4" t="s">
        <v>45</v>
      </c>
      <c r="H4">
        <f>SUMIFS(Inzetberekenaar!$I:$I,Inzetberekenaar!$C:$C,Sociotherapie!$A4)/7</f>
        <v>0</v>
      </c>
      <c r="I4">
        <f t="shared" si="0"/>
        <v>0</v>
      </c>
    </row>
    <row r="5" spans="1:9" x14ac:dyDescent="0.2">
      <c r="A5" t="s">
        <v>27</v>
      </c>
      <c r="B5" t="s">
        <v>61</v>
      </c>
      <c r="C5">
        <v>0.7</v>
      </c>
      <c r="D5" t="s">
        <v>45</v>
      </c>
      <c r="H5">
        <f>SUMIFS(Inzetberekenaar!$I:$I,Inzetberekenaar!$C:$C,Sociotherapie!$A5)/7</f>
        <v>0</v>
      </c>
      <c r="I5">
        <f t="shared" si="0"/>
        <v>0</v>
      </c>
    </row>
    <row r="6" spans="1:9" x14ac:dyDescent="0.2">
      <c r="A6" t="s">
        <v>29</v>
      </c>
      <c r="B6" t="s">
        <v>62</v>
      </c>
      <c r="C6">
        <v>1</v>
      </c>
      <c r="D6" t="s">
        <v>45</v>
      </c>
      <c r="H6">
        <f>SUMIFS(Inzetberekenaar!$I:$I,Inzetberekenaar!$C:$C,Sociotherapie!$A6)/7</f>
        <v>0</v>
      </c>
      <c r="I6">
        <f t="shared" si="0"/>
        <v>0</v>
      </c>
    </row>
    <row r="7" spans="1:9" x14ac:dyDescent="0.2">
      <c r="A7" t="s">
        <v>31</v>
      </c>
      <c r="B7" t="s">
        <v>63</v>
      </c>
      <c r="C7">
        <v>1.3</v>
      </c>
      <c r="D7" t="s">
        <v>45</v>
      </c>
      <c r="H7">
        <f>SUMIFS(Inzetberekenaar!$I:$I,Inzetberekenaar!$C:$C,Sociotherapie!$A7)/7</f>
        <v>0</v>
      </c>
      <c r="I7">
        <f t="shared" si="0"/>
        <v>0</v>
      </c>
    </row>
    <row r="8" spans="1:9" x14ac:dyDescent="0.2">
      <c r="A8" t="s">
        <v>33</v>
      </c>
      <c r="B8" t="s">
        <v>64</v>
      </c>
      <c r="C8">
        <v>1.7</v>
      </c>
      <c r="D8" t="s">
        <v>45</v>
      </c>
      <c r="H8">
        <f>SUMIFS(Inzetberekenaar!$I:$I,Inzetberekenaar!$C:$C,Sociotherapie!$A8)/7</f>
        <v>0</v>
      </c>
      <c r="I8">
        <f t="shared" si="0"/>
        <v>0</v>
      </c>
    </row>
    <row r="9" spans="1:9" x14ac:dyDescent="0.2">
      <c r="A9" t="s">
        <v>35</v>
      </c>
      <c r="C9">
        <v>1.5</v>
      </c>
      <c r="D9" t="s">
        <v>45</v>
      </c>
      <c r="H9">
        <f>SUMIFS(Inzetberekenaar!$I:$I,Inzetberekenaar!$C:$C,Sociotherapie!$A9)/7</f>
        <v>0</v>
      </c>
      <c r="I9">
        <f t="shared" si="0"/>
        <v>0</v>
      </c>
    </row>
    <row r="10" spans="1:9" x14ac:dyDescent="0.2">
      <c r="A10" t="s">
        <v>37</v>
      </c>
      <c r="C10">
        <v>0.7</v>
      </c>
      <c r="D10" t="s">
        <v>45</v>
      </c>
      <c r="H10">
        <f>SUMIFS(Inzetberekenaar!$I:$I,Inzetberekenaar!$C:$C,Sociotherapie!$A10)/7</f>
        <v>0</v>
      </c>
      <c r="I10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65EC-C1E9-4105-B632-F92E21FC1033}">
  <dimension ref="A1:AN59"/>
  <sheetViews>
    <sheetView topLeftCell="AJ1" zoomScaleNormal="100" workbookViewId="0">
      <selection activeCell="AP13" sqref="AP13"/>
    </sheetView>
  </sheetViews>
  <sheetFormatPr defaultColWidth="9" defaultRowHeight="15" x14ac:dyDescent="0.25"/>
  <cols>
    <col min="1" max="1" width="12.125" style="5" bestFit="1" customWidth="1"/>
    <col min="2" max="2" width="27.375" style="5" bestFit="1" customWidth="1"/>
    <col min="3" max="3" width="15.625" style="5" bestFit="1" customWidth="1"/>
    <col min="4" max="4" width="16.5" style="5" bestFit="1" customWidth="1"/>
    <col min="5" max="5" width="17.875" style="5" bestFit="1" customWidth="1"/>
    <col min="6" max="6" width="21.625" style="5" bestFit="1" customWidth="1"/>
    <col min="7" max="7" width="21.875" style="5" bestFit="1" customWidth="1"/>
    <col min="8" max="8" width="24.625" style="5" bestFit="1" customWidth="1"/>
    <col min="9" max="9" width="20.125" style="5" bestFit="1" customWidth="1"/>
    <col min="10" max="10" width="2.5" style="5" customWidth="1"/>
    <col min="11" max="11" width="25.5" style="5" bestFit="1" customWidth="1"/>
    <col min="12" max="12" width="24.625" style="5" bestFit="1" customWidth="1"/>
    <col min="13" max="13" width="20.125" style="5" bestFit="1" customWidth="1"/>
    <col min="14" max="14" width="2.5" style="5" customWidth="1"/>
    <col min="15" max="15" width="21.125" style="5" bestFit="1" customWidth="1"/>
    <col min="16" max="16" width="23" style="5" bestFit="1" customWidth="1"/>
    <col min="17" max="17" width="18.125" style="5" bestFit="1" customWidth="1"/>
    <col min="18" max="18" width="23.625" style="5" bestFit="1" customWidth="1"/>
    <col min="19" max="19" width="21.875" style="5" bestFit="1" customWidth="1"/>
    <col min="20" max="20" width="24.625" style="5" bestFit="1" customWidth="1"/>
    <col min="21" max="21" width="20.125" style="5" bestFit="1" customWidth="1"/>
    <col min="22" max="22" width="2.5" style="5" customWidth="1"/>
    <col min="23" max="23" width="25.5" style="5" bestFit="1" customWidth="1"/>
    <col min="24" max="24" width="24.625" style="5" bestFit="1" customWidth="1"/>
    <col min="25" max="25" width="20.125" style="5" bestFit="1" customWidth="1"/>
    <col min="26" max="26" width="2.5" style="5" customWidth="1"/>
    <col min="27" max="27" width="24.125" style="5" bestFit="1" customWidth="1"/>
    <col min="28" max="28" width="38.125" style="5" bestFit="1" customWidth="1"/>
    <col min="29" max="29" width="18.125" style="5" bestFit="1" customWidth="1"/>
    <col min="30" max="30" width="23.625" style="5" bestFit="1" customWidth="1"/>
    <col min="31" max="31" width="21.875" style="5" bestFit="1" customWidth="1"/>
    <col min="32" max="32" width="24.625" style="5" bestFit="1" customWidth="1"/>
    <col min="33" max="33" width="20.125" style="5" bestFit="1" customWidth="1"/>
    <col min="34" max="34" width="2.5" style="5" customWidth="1"/>
    <col min="35" max="35" width="25.5" style="5" bestFit="1" customWidth="1"/>
    <col min="36" max="36" width="24.625" style="5" bestFit="1" customWidth="1"/>
    <col min="37" max="37" width="20.125" style="5" bestFit="1" customWidth="1"/>
    <col min="38" max="38" width="2.5" style="5" customWidth="1"/>
    <col min="39" max="39" width="9.5" style="5" bestFit="1" customWidth="1"/>
    <col min="40" max="16384" width="9" style="5"/>
  </cols>
  <sheetData>
    <row r="1" spans="1:40" x14ac:dyDescent="0.25">
      <c r="A1" s="1" t="s">
        <v>66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 t="s">
        <v>5</v>
      </c>
      <c r="H1" s="3" t="s">
        <v>6</v>
      </c>
      <c r="I1" s="4" t="s">
        <v>67</v>
      </c>
      <c r="K1" s="2" t="s">
        <v>7</v>
      </c>
      <c r="L1" s="3" t="s">
        <v>6</v>
      </c>
      <c r="M1" s="4" t="s">
        <v>68</v>
      </c>
      <c r="O1" s="2" t="s">
        <v>8</v>
      </c>
      <c r="P1" s="2" t="s">
        <v>9</v>
      </c>
      <c r="Q1" s="2" t="s">
        <v>10</v>
      </c>
      <c r="R1" s="2" t="s">
        <v>11</v>
      </c>
      <c r="S1" s="3" t="s">
        <v>5</v>
      </c>
      <c r="T1" s="3" t="s">
        <v>6</v>
      </c>
      <c r="U1" s="4" t="s">
        <v>67</v>
      </c>
      <c r="W1" s="2" t="s">
        <v>12</v>
      </c>
      <c r="X1" s="3" t="s">
        <v>6</v>
      </c>
      <c r="Y1" s="4" t="s">
        <v>68</v>
      </c>
      <c r="AA1" s="2" t="s">
        <v>13</v>
      </c>
      <c r="AB1" s="2" t="s">
        <v>14</v>
      </c>
      <c r="AC1" s="2" t="s">
        <v>15</v>
      </c>
      <c r="AD1" s="2" t="s">
        <v>16</v>
      </c>
      <c r="AE1" s="3" t="s">
        <v>5</v>
      </c>
      <c r="AF1" s="3" t="s">
        <v>6</v>
      </c>
      <c r="AG1" s="4" t="s">
        <v>67</v>
      </c>
      <c r="AI1" s="2" t="s">
        <v>17</v>
      </c>
      <c r="AJ1" s="3" t="s">
        <v>6</v>
      </c>
      <c r="AK1" s="4" t="s">
        <v>68</v>
      </c>
      <c r="AM1" s="2" t="s">
        <v>18</v>
      </c>
      <c r="AN1" s="5" t="s">
        <v>129</v>
      </c>
    </row>
    <row r="2" spans="1:40" x14ac:dyDescent="0.25">
      <c r="A2" s="6" t="s">
        <v>69</v>
      </c>
      <c r="B2" s="6" t="s">
        <v>19</v>
      </c>
      <c r="C2" s="6" t="s">
        <v>20</v>
      </c>
      <c r="D2" s="6"/>
      <c r="E2" s="6" t="s">
        <v>21</v>
      </c>
      <c r="F2" s="7">
        <v>80.482919999999993</v>
      </c>
      <c r="G2" s="8">
        <v>80.812899971999997</v>
      </c>
      <c r="H2" s="8">
        <v>82.065499921566001</v>
      </c>
      <c r="I2" s="8">
        <v>93.108250619901867</v>
      </c>
      <c r="K2" s="7">
        <v>38.03</v>
      </c>
      <c r="L2" s="8">
        <v>38.619465000000005</v>
      </c>
      <c r="M2" s="8">
        <v>40.574575415625006</v>
      </c>
      <c r="O2" s="9">
        <v>2.0494085621977298</v>
      </c>
      <c r="P2" s="7">
        <v>22.649540584984301</v>
      </c>
      <c r="Q2" s="7">
        <v>46.418162404711801</v>
      </c>
      <c r="R2" s="10">
        <v>46.42</v>
      </c>
      <c r="S2" s="8">
        <v>46.608476870571117</v>
      </c>
      <c r="T2" s="8">
        <v>47.330908262064973</v>
      </c>
      <c r="U2" s="8">
        <v>53.69976509914418</v>
      </c>
      <c r="W2" s="7">
        <v>6.8207891265946401</v>
      </c>
      <c r="X2" s="8">
        <v>6.9265113580568576</v>
      </c>
      <c r="Y2" s="8">
        <v>7.2771659955584855</v>
      </c>
      <c r="AA2" s="11">
        <v>4.1591854442105101</v>
      </c>
      <c r="AB2" s="7">
        <v>1.5822040870621501</v>
      </c>
      <c r="AC2" s="7">
        <v>6.5806802086792899</v>
      </c>
      <c r="AD2" s="10">
        <v>6.58</v>
      </c>
      <c r="AE2" s="8">
        <v>6.6076609975348584</v>
      </c>
      <c r="AF2" s="8">
        <v>6.7100797429966494</v>
      </c>
      <c r="AG2" s="8">
        <v>7.6129894655802488</v>
      </c>
      <c r="AI2" s="7">
        <v>0.97651698151092603</v>
      </c>
      <c r="AJ2" s="8">
        <v>0.99165299472434543</v>
      </c>
      <c r="AK2" s="8">
        <v>1.0418554275822653</v>
      </c>
      <c r="AM2" s="7">
        <v>206.13</v>
      </c>
      <c r="AN2" s="5">
        <v>203.31460202339201</v>
      </c>
    </row>
    <row r="3" spans="1:40" x14ac:dyDescent="0.25">
      <c r="A3" s="6" t="s">
        <v>70</v>
      </c>
      <c r="B3" s="6" t="s">
        <v>19</v>
      </c>
      <c r="C3" s="6" t="s">
        <v>20</v>
      </c>
      <c r="D3" s="6">
        <v>1</v>
      </c>
      <c r="E3" s="6" t="s">
        <v>22</v>
      </c>
      <c r="F3" s="7">
        <v>71.690970803999903</v>
      </c>
      <c r="G3" s="8">
        <v>71.984903784296307</v>
      </c>
      <c r="H3" s="8">
        <v>73.1006697929529</v>
      </c>
      <c r="I3" s="8">
        <v>82.937111088947702</v>
      </c>
      <c r="K3" s="7">
        <v>37.159999999999997</v>
      </c>
      <c r="L3" s="8">
        <v>37.735979999999998</v>
      </c>
      <c r="M3" s="8">
        <v>39.646363987499996</v>
      </c>
      <c r="O3" s="9">
        <v>3.0917537746814401</v>
      </c>
      <c r="P3" s="7">
        <v>27.7339808429337</v>
      </c>
      <c r="Q3" s="7">
        <v>85.746639958082994</v>
      </c>
      <c r="R3" s="10">
        <v>85.75</v>
      </c>
      <c r="S3" s="8">
        <v>86.098201181911136</v>
      </c>
      <c r="T3" s="8">
        <v>87.432723300230762</v>
      </c>
      <c r="U3" s="8">
        <v>99.197688690118142</v>
      </c>
      <c r="W3" s="7">
        <v>10.402456177709199</v>
      </c>
      <c r="X3" s="8">
        <v>10.563694248463692</v>
      </c>
      <c r="Y3" s="8">
        <v>11.098481269792165</v>
      </c>
      <c r="AA3" s="11">
        <v>4.2147039959845003</v>
      </c>
      <c r="AB3" s="7">
        <v>1.7554467905004001</v>
      </c>
      <c r="AC3" s="7">
        <v>7.3986886026601697</v>
      </c>
      <c r="AD3" s="10">
        <v>7.4</v>
      </c>
      <c r="AE3" s="8">
        <v>7.4290232259311093</v>
      </c>
      <c r="AF3" s="8">
        <v>7.5441730859330418</v>
      </c>
      <c r="AG3" s="8">
        <v>8.5593185818195661</v>
      </c>
      <c r="AI3" s="7">
        <v>0.88877678448202602</v>
      </c>
      <c r="AJ3" s="8">
        <v>0.90255282464149744</v>
      </c>
      <c r="AK3" s="8">
        <v>0.94824456138897317</v>
      </c>
      <c r="AM3" s="7">
        <v>245.86</v>
      </c>
      <c r="AN3" s="5">
        <v>242.38720817956599</v>
      </c>
    </row>
    <row r="4" spans="1:40" x14ac:dyDescent="0.25">
      <c r="A4" s="6" t="s">
        <v>71</v>
      </c>
      <c r="B4" s="6" t="s">
        <v>19</v>
      </c>
      <c r="C4" s="6" t="s">
        <v>20</v>
      </c>
      <c r="D4" s="6">
        <v>2</v>
      </c>
      <c r="E4" s="6" t="s">
        <v>21</v>
      </c>
      <c r="F4" s="7">
        <v>80.482919999999993</v>
      </c>
      <c r="G4" s="8">
        <v>80.812899971999997</v>
      </c>
      <c r="H4" s="8">
        <v>82.065499921566001</v>
      </c>
      <c r="I4" s="8">
        <v>93.108250619901867</v>
      </c>
      <c r="K4" s="7">
        <v>46.51</v>
      </c>
      <c r="L4" s="8">
        <v>47.230905</v>
      </c>
      <c r="M4" s="8">
        <v>49.621969565624994</v>
      </c>
      <c r="O4" s="9">
        <v>3.0917537746814401</v>
      </c>
      <c r="P4" s="7">
        <v>27.7339808429337</v>
      </c>
      <c r="Q4" s="7">
        <v>85.746639958082994</v>
      </c>
      <c r="R4" s="10">
        <v>85.75</v>
      </c>
      <c r="S4" s="8">
        <v>86.098201181911136</v>
      </c>
      <c r="T4" s="8">
        <v>87.432723300230762</v>
      </c>
      <c r="U4" s="8">
        <v>99.197688690118142</v>
      </c>
      <c r="W4" s="7">
        <v>10.289895786246101</v>
      </c>
      <c r="X4" s="8">
        <v>10.449389170932916</v>
      </c>
      <c r="Y4" s="8">
        <v>10.978389497711394</v>
      </c>
      <c r="AA4" s="11">
        <v>4.1591854442105101</v>
      </c>
      <c r="AB4" s="7">
        <v>1.5822040870621501</v>
      </c>
      <c r="AC4" s="7">
        <v>6.5806802086792899</v>
      </c>
      <c r="AD4" s="10">
        <v>6.58</v>
      </c>
      <c r="AE4" s="8">
        <v>6.6076609975348584</v>
      </c>
      <c r="AF4" s="8">
        <v>6.7100797429966494</v>
      </c>
      <c r="AG4" s="8">
        <v>7.6129894655802488</v>
      </c>
      <c r="AI4" s="7">
        <v>0.97651698151092603</v>
      </c>
      <c r="AJ4" s="8">
        <v>0.99165299472434543</v>
      </c>
      <c r="AK4" s="8">
        <v>1.0418554275822653</v>
      </c>
      <c r="AM4" s="7">
        <v>265.20999999999998</v>
      </c>
      <c r="AN4" s="5">
        <v>261.56114326651903</v>
      </c>
    </row>
    <row r="5" spans="1:40" x14ac:dyDescent="0.25">
      <c r="A5" s="6" t="s">
        <v>72</v>
      </c>
      <c r="B5" s="6" t="s">
        <v>19</v>
      </c>
      <c r="C5" s="6" t="s">
        <v>20</v>
      </c>
      <c r="D5" s="6">
        <v>2</v>
      </c>
      <c r="E5" s="6" t="s">
        <v>22</v>
      </c>
      <c r="F5" s="7">
        <v>87.012616100319306</v>
      </c>
      <c r="G5" s="8">
        <v>87.369367826330617</v>
      </c>
      <c r="H5" s="8">
        <v>88.723593027638742</v>
      </c>
      <c r="I5" s="8">
        <v>100.6622581159063</v>
      </c>
      <c r="K5" s="7">
        <v>46.51</v>
      </c>
      <c r="L5" s="8">
        <v>47.230905</v>
      </c>
      <c r="M5" s="8">
        <v>49.621969565624994</v>
      </c>
      <c r="O5" s="9">
        <v>3.0917537746814401</v>
      </c>
      <c r="P5" s="7">
        <v>27.7339808429337</v>
      </c>
      <c r="Q5" s="7">
        <v>85.746639958082994</v>
      </c>
      <c r="R5" s="10">
        <v>85.75</v>
      </c>
      <c r="S5" s="8">
        <v>86.098201181911136</v>
      </c>
      <c r="T5" s="8">
        <v>87.432723300230762</v>
      </c>
      <c r="U5" s="8">
        <v>99.197688690118142</v>
      </c>
      <c r="W5" s="7">
        <v>10.402456177709199</v>
      </c>
      <c r="X5" s="8">
        <v>10.563694248463692</v>
      </c>
      <c r="Y5" s="8">
        <v>11.098481269792165</v>
      </c>
      <c r="AA5" s="11">
        <v>4.2147039959845003</v>
      </c>
      <c r="AB5" s="7">
        <v>1.7554467905004001</v>
      </c>
      <c r="AC5" s="7">
        <v>7.3986886026601697</v>
      </c>
      <c r="AD5" s="10">
        <v>7.4</v>
      </c>
      <c r="AE5" s="8">
        <v>7.4290232259311093</v>
      </c>
      <c r="AF5" s="8">
        <v>7.5441730859330418</v>
      </c>
      <c r="AG5" s="8">
        <v>8.5593185818195661</v>
      </c>
      <c r="AI5" s="7">
        <v>0.88877678448202602</v>
      </c>
      <c r="AJ5" s="8">
        <v>0.90255282464149744</v>
      </c>
      <c r="AK5" s="8">
        <v>0.94824456138897317</v>
      </c>
      <c r="AM5" s="7">
        <v>273.89</v>
      </c>
      <c r="AN5" s="5">
        <v>270.08796078465002</v>
      </c>
    </row>
    <row r="6" spans="1:40" x14ac:dyDescent="0.25">
      <c r="A6" s="6" t="s">
        <v>73</v>
      </c>
      <c r="B6" s="6" t="s">
        <v>19</v>
      </c>
      <c r="C6" s="6" t="s">
        <v>20</v>
      </c>
      <c r="D6" s="6">
        <v>3</v>
      </c>
      <c r="E6" s="6" t="s">
        <v>21</v>
      </c>
      <c r="F6" s="7">
        <v>80.482919999999993</v>
      </c>
      <c r="G6" s="8">
        <v>80.812899971999997</v>
      </c>
      <c r="H6" s="8">
        <v>82.065499921566001</v>
      </c>
      <c r="I6" s="8">
        <v>93.108250619901867</v>
      </c>
      <c r="K6" s="7">
        <v>61.64</v>
      </c>
      <c r="L6" s="8">
        <v>62.595420000000004</v>
      </c>
      <c r="M6" s="8">
        <v>65.764313137499997</v>
      </c>
      <c r="O6" s="9">
        <v>3.0917537746814401</v>
      </c>
      <c r="P6" s="7">
        <v>27.7339808429337</v>
      </c>
      <c r="Q6" s="7">
        <v>85.746639958082994</v>
      </c>
      <c r="R6" s="10">
        <v>85.75</v>
      </c>
      <c r="S6" s="8">
        <v>86.098201181911136</v>
      </c>
      <c r="T6" s="8">
        <v>87.432723300230762</v>
      </c>
      <c r="U6" s="8">
        <v>99.197688690118142</v>
      </c>
      <c r="W6" s="7">
        <v>10.289895786246101</v>
      </c>
      <c r="X6" s="8">
        <v>10.449389170932916</v>
      </c>
      <c r="Y6" s="8">
        <v>10.978389497711394</v>
      </c>
      <c r="AA6" s="11">
        <v>4.1591854442105101</v>
      </c>
      <c r="AB6" s="7">
        <v>1.5822040870621501</v>
      </c>
      <c r="AC6" s="7">
        <v>6.5806802086792899</v>
      </c>
      <c r="AD6" s="10">
        <v>6.58</v>
      </c>
      <c r="AE6" s="8">
        <v>6.6076609975348584</v>
      </c>
      <c r="AF6" s="8">
        <v>6.7100797429966494</v>
      </c>
      <c r="AG6" s="8">
        <v>7.6129894655802488</v>
      </c>
      <c r="AI6" s="7">
        <v>0.97651698151092603</v>
      </c>
      <c r="AJ6" s="8">
        <v>0.99165299472434543</v>
      </c>
      <c r="AK6" s="8">
        <v>1.0418554275822653</v>
      </c>
      <c r="AM6" s="7">
        <v>281.35000000000002</v>
      </c>
      <c r="AN6" s="5">
        <v>277.70348683839399</v>
      </c>
    </row>
    <row r="7" spans="1:40" x14ac:dyDescent="0.25">
      <c r="A7" s="6" t="s">
        <v>74</v>
      </c>
      <c r="B7" s="6" t="s">
        <v>19</v>
      </c>
      <c r="C7" s="6" t="s">
        <v>20</v>
      </c>
      <c r="D7" s="6">
        <v>3</v>
      </c>
      <c r="E7" s="6" t="s">
        <v>22</v>
      </c>
      <c r="F7" s="7">
        <v>102.33426139663899</v>
      </c>
      <c r="G7" s="8">
        <v>102.75383186836521</v>
      </c>
      <c r="H7" s="8">
        <v>104.34651626232488</v>
      </c>
      <c r="I7" s="8">
        <v>118.38740514286525</v>
      </c>
      <c r="K7" s="7">
        <v>61.64</v>
      </c>
      <c r="L7" s="8">
        <v>62.595420000000004</v>
      </c>
      <c r="M7" s="8">
        <v>65.764313137499997</v>
      </c>
      <c r="O7" s="9">
        <v>3.0917537746814401</v>
      </c>
      <c r="P7" s="7">
        <v>27.7339808429337</v>
      </c>
      <c r="Q7" s="7">
        <v>85.746639958082994</v>
      </c>
      <c r="R7" s="10">
        <v>85.75</v>
      </c>
      <c r="S7" s="8">
        <v>86.098201181911136</v>
      </c>
      <c r="T7" s="8">
        <v>87.432723300230762</v>
      </c>
      <c r="U7" s="8">
        <v>99.197688690118142</v>
      </c>
      <c r="W7" s="7">
        <v>10.402456177709199</v>
      </c>
      <c r="X7" s="8">
        <v>10.563694248463692</v>
      </c>
      <c r="Y7" s="8">
        <v>11.098481269792165</v>
      </c>
      <c r="AA7" s="11">
        <v>4.2147039959845003</v>
      </c>
      <c r="AB7" s="7">
        <v>1.7554467905004001</v>
      </c>
      <c r="AC7" s="7">
        <v>7.3986886026601697</v>
      </c>
      <c r="AD7" s="10">
        <v>7.4</v>
      </c>
      <c r="AE7" s="8">
        <v>7.4290232259311093</v>
      </c>
      <c r="AF7" s="8">
        <v>7.5441730859330418</v>
      </c>
      <c r="AG7" s="8">
        <v>8.5593185818195661</v>
      </c>
      <c r="AI7" s="7">
        <v>0.88877678448202602</v>
      </c>
      <c r="AJ7" s="8">
        <v>0.90255282464149744</v>
      </c>
      <c r="AK7" s="8">
        <v>0.94824456138897317</v>
      </c>
      <c r="AM7" s="7">
        <v>308.08</v>
      </c>
      <c r="AN7" s="5">
        <v>303.95545138348399</v>
      </c>
    </row>
    <row r="8" spans="1:40" x14ac:dyDescent="0.25">
      <c r="A8" s="6" t="s">
        <v>75</v>
      </c>
      <c r="B8" s="6" t="s">
        <v>19</v>
      </c>
      <c r="C8" s="6" t="s">
        <v>20</v>
      </c>
      <c r="D8" s="6">
        <v>4</v>
      </c>
      <c r="E8" s="6" t="s">
        <v>21</v>
      </c>
      <c r="F8" s="7">
        <v>80.482919999999993</v>
      </c>
      <c r="G8" s="8">
        <v>80.812899971999997</v>
      </c>
      <c r="H8" s="8">
        <v>82.065499921566001</v>
      </c>
      <c r="I8" s="8">
        <v>93.108250619901867</v>
      </c>
      <c r="K8" s="7">
        <v>74.900000000000006</v>
      </c>
      <c r="L8" s="8">
        <v>76.060950000000005</v>
      </c>
      <c r="M8" s="8">
        <v>79.911535593750003</v>
      </c>
      <c r="O8" s="9">
        <v>3.7056012088897701</v>
      </c>
      <c r="P8" s="7">
        <v>27.625231572886499</v>
      </c>
      <c r="Q8" s="7">
        <v>102.368091512348</v>
      </c>
      <c r="R8" s="10">
        <v>102.37</v>
      </c>
      <c r="S8" s="8">
        <v>102.78780068754862</v>
      </c>
      <c r="T8" s="8">
        <v>104.38101159820563</v>
      </c>
      <c r="U8" s="8">
        <v>118.42654217830002</v>
      </c>
      <c r="W8" s="7">
        <v>12.3328871067012</v>
      </c>
      <c r="X8" s="8">
        <v>12.524046856855069</v>
      </c>
      <c r="Y8" s="8">
        <v>13.158076728983355</v>
      </c>
      <c r="AA8" s="11">
        <v>4.1591854442105101</v>
      </c>
      <c r="AB8" s="7">
        <v>1.5822040870621501</v>
      </c>
      <c r="AC8" s="7">
        <v>6.5806802086792899</v>
      </c>
      <c r="AD8" s="10">
        <v>6.58</v>
      </c>
      <c r="AE8" s="8">
        <v>6.6076609975348584</v>
      </c>
      <c r="AF8" s="8">
        <v>6.7100797429966494</v>
      </c>
      <c r="AG8" s="8">
        <v>7.6129894655802488</v>
      </c>
      <c r="AI8" s="7">
        <v>0.97651698151092603</v>
      </c>
      <c r="AJ8" s="8">
        <v>0.99165299472434543</v>
      </c>
      <c r="AK8" s="8">
        <v>1.0418554275822653</v>
      </c>
      <c r="AM8" s="7">
        <v>317.26</v>
      </c>
      <c r="AN8" s="5">
        <v>313.25925001409797</v>
      </c>
    </row>
    <row r="9" spans="1:40" x14ac:dyDescent="0.25">
      <c r="A9" s="6" t="s">
        <v>76</v>
      </c>
      <c r="B9" s="6" t="s">
        <v>19</v>
      </c>
      <c r="C9" s="6" t="s">
        <v>20</v>
      </c>
      <c r="D9" s="6">
        <v>4</v>
      </c>
      <c r="E9" s="6" t="s">
        <v>22</v>
      </c>
      <c r="F9" s="7">
        <v>117.655906692958</v>
      </c>
      <c r="G9" s="8">
        <v>118.13829591039912</v>
      </c>
      <c r="H9" s="8">
        <v>119.96943949701031</v>
      </c>
      <c r="I9" s="8">
        <v>136.11255216982337</v>
      </c>
      <c r="K9" s="7">
        <v>74.900000000000006</v>
      </c>
      <c r="L9" s="8">
        <v>76.060950000000005</v>
      </c>
      <c r="M9" s="8">
        <v>79.911535593750003</v>
      </c>
      <c r="O9" s="9">
        <v>3.7056012088897701</v>
      </c>
      <c r="P9" s="7">
        <v>27.625231572886499</v>
      </c>
      <c r="Q9" s="7">
        <v>102.368091512348</v>
      </c>
      <c r="R9" s="10">
        <v>102.37</v>
      </c>
      <c r="S9" s="8">
        <v>102.78780068754862</v>
      </c>
      <c r="T9" s="8">
        <v>104.38101159820563</v>
      </c>
      <c r="U9" s="8">
        <v>118.42654217830002</v>
      </c>
      <c r="W9" s="7">
        <v>12.467795625644101</v>
      </c>
      <c r="X9" s="8">
        <v>12.661046457841586</v>
      </c>
      <c r="Y9" s="8">
        <v>13.302011934769816</v>
      </c>
      <c r="AA9" s="11">
        <v>4.2147039959845003</v>
      </c>
      <c r="AB9" s="7">
        <v>1.7554467905004001</v>
      </c>
      <c r="AC9" s="7">
        <v>7.3986886026601697</v>
      </c>
      <c r="AD9" s="10">
        <v>7.4</v>
      </c>
      <c r="AE9" s="8">
        <v>7.4290232259311093</v>
      </c>
      <c r="AF9" s="8">
        <v>7.5441730859330418</v>
      </c>
      <c r="AG9" s="8">
        <v>8.5593185818195661</v>
      </c>
      <c r="AI9" s="7">
        <v>0.88877678448202602</v>
      </c>
      <c r="AJ9" s="8">
        <v>0.90255282464149744</v>
      </c>
      <c r="AK9" s="8">
        <v>0.94824456138897317</v>
      </c>
      <c r="AM9" s="7">
        <v>362.06</v>
      </c>
      <c r="AN9" s="5">
        <v>357.26020501985198</v>
      </c>
    </row>
    <row r="10" spans="1:40" x14ac:dyDescent="0.25">
      <c r="A10" s="6" t="s">
        <v>77</v>
      </c>
      <c r="B10" s="6" t="s">
        <v>23</v>
      </c>
      <c r="C10" s="6" t="s">
        <v>24</v>
      </c>
      <c r="D10" s="6"/>
      <c r="E10" s="6" t="s">
        <v>21</v>
      </c>
      <c r="F10" s="7">
        <v>132.71879999999999</v>
      </c>
      <c r="G10" s="8">
        <v>133.26294707999998</v>
      </c>
      <c r="H10" s="8">
        <v>135.32852275974</v>
      </c>
      <c r="I10" s="8">
        <v>153.53835686345167</v>
      </c>
      <c r="K10" s="7">
        <v>37.159999999999997</v>
      </c>
      <c r="L10" s="8">
        <v>37.735979999999998</v>
      </c>
      <c r="M10" s="8">
        <v>39.646363987499996</v>
      </c>
      <c r="O10" s="9">
        <v>1.13395095428848</v>
      </c>
      <c r="P10" s="7">
        <v>22.6595053975424</v>
      </c>
      <c r="Q10" s="7">
        <v>25.694767769248202</v>
      </c>
      <c r="R10" s="10">
        <v>25.69</v>
      </c>
      <c r="S10" s="8">
        <v>25.80011631710212</v>
      </c>
      <c r="T10" s="8">
        <v>26.200018120017205</v>
      </c>
      <c r="U10" s="8">
        <v>29.725497994845846</v>
      </c>
      <c r="W10" s="7">
        <v>3.7739865450783001</v>
      </c>
      <c r="X10" s="8">
        <v>3.8324833365270141</v>
      </c>
      <c r="Y10" s="8">
        <v>4.0265028054386942</v>
      </c>
      <c r="AA10" s="11">
        <v>4.1591854442105101</v>
      </c>
      <c r="AB10" s="7">
        <v>1.5822040870621501</v>
      </c>
      <c r="AC10" s="7">
        <v>6.5806802086792899</v>
      </c>
      <c r="AD10" s="10">
        <v>6.58</v>
      </c>
      <c r="AE10" s="8">
        <v>6.6076609975348584</v>
      </c>
      <c r="AF10" s="8">
        <v>6.7100797429966494</v>
      </c>
      <c r="AG10" s="8">
        <v>7.6129894655802488</v>
      </c>
      <c r="AI10" s="7">
        <v>0.97651698151092603</v>
      </c>
      <c r="AJ10" s="8">
        <v>0.99165299472434543</v>
      </c>
      <c r="AK10" s="8">
        <v>1.0418554275822653</v>
      </c>
      <c r="AM10" s="7">
        <v>239.07</v>
      </c>
      <c r="AN10" s="5">
        <v>235.591566544399</v>
      </c>
    </row>
    <row r="11" spans="1:40" x14ac:dyDescent="0.25">
      <c r="A11" s="6" t="s">
        <v>78</v>
      </c>
      <c r="B11" s="6" t="s">
        <v>23</v>
      </c>
      <c r="C11" s="6" t="s">
        <v>24</v>
      </c>
      <c r="D11" s="6">
        <v>1</v>
      </c>
      <c r="E11" s="6" t="s">
        <v>22</v>
      </c>
      <c r="F11" s="7">
        <v>116.58481284711399</v>
      </c>
      <c r="G11" s="8">
        <v>117.06281057978715</v>
      </c>
      <c r="H11" s="8">
        <v>118.87728414377386</v>
      </c>
      <c r="I11" s="8">
        <v>134.87343616562922</v>
      </c>
      <c r="K11" s="7">
        <v>37.159999999999997</v>
      </c>
      <c r="L11" s="8">
        <v>37.735979999999998</v>
      </c>
      <c r="M11" s="8">
        <v>39.646363987499996</v>
      </c>
      <c r="O11" s="9">
        <v>1.64217032967039</v>
      </c>
      <c r="P11" s="7">
        <v>27.733980842933299</v>
      </c>
      <c r="Q11" s="7">
        <v>45.543920463911903</v>
      </c>
      <c r="R11" s="10">
        <v>45.54</v>
      </c>
      <c r="S11" s="8">
        <v>45.730650537813943</v>
      </c>
      <c r="T11" s="8">
        <v>46.439475621150059</v>
      </c>
      <c r="U11" s="8">
        <v>52.688381097092233</v>
      </c>
      <c r="W11" s="7">
        <v>5.52521518065923</v>
      </c>
      <c r="X11" s="8">
        <v>5.6108560159594481</v>
      </c>
      <c r="Y11" s="8">
        <v>5.8949056017673946</v>
      </c>
      <c r="AA11" s="11">
        <v>4.2147039959845003</v>
      </c>
      <c r="AB11" s="7">
        <v>1.7554467905004001</v>
      </c>
      <c r="AC11" s="7">
        <v>7.3986886026601697</v>
      </c>
      <c r="AD11" s="10">
        <v>7.4</v>
      </c>
      <c r="AE11" s="8">
        <v>7.4290232259311093</v>
      </c>
      <c r="AF11" s="8">
        <v>7.5441730859330418</v>
      </c>
      <c r="AG11" s="8">
        <v>8.5593185818195661</v>
      </c>
      <c r="AI11" s="7">
        <v>0.88877678448202602</v>
      </c>
      <c r="AJ11" s="8">
        <v>0.90255282464149744</v>
      </c>
      <c r="AK11" s="8">
        <v>0.94824456138897317</v>
      </c>
      <c r="AM11" s="7">
        <v>246.19</v>
      </c>
      <c r="AN11" s="5">
        <v>242.61064999519701</v>
      </c>
    </row>
    <row r="12" spans="1:40" x14ac:dyDescent="0.25">
      <c r="A12" s="6" t="s">
        <v>79</v>
      </c>
      <c r="B12" s="6" t="s">
        <v>23</v>
      </c>
      <c r="C12" s="6" t="s">
        <v>24</v>
      </c>
      <c r="D12" s="6">
        <v>2</v>
      </c>
      <c r="E12" s="6" t="s">
        <v>21</v>
      </c>
      <c r="F12" s="7">
        <v>132.71879999999999</v>
      </c>
      <c r="G12" s="8">
        <v>133.26294707999998</v>
      </c>
      <c r="H12" s="8">
        <v>135.32852275974</v>
      </c>
      <c r="I12" s="8">
        <v>153.53835686345167</v>
      </c>
      <c r="K12" s="7">
        <v>46.51</v>
      </c>
      <c r="L12" s="8">
        <v>47.230905</v>
      </c>
      <c r="M12" s="8">
        <v>49.621969565624994</v>
      </c>
      <c r="O12" s="9">
        <v>1.64217032967039</v>
      </c>
      <c r="P12" s="7">
        <v>27.733980842933299</v>
      </c>
      <c r="Q12" s="7">
        <v>45.543920463911903</v>
      </c>
      <c r="R12" s="10">
        <v>45.54</v>
      </c>
      <c r="S12" s="8">
        <v>45.730650537813943</v>
      </c>
      <c r="T12" s="8">
        <v>46.439475621150059</v>
      </c>
      <c r="U12" s="8">
        <v>52.688381097092233</v>
      </c>
      <c r="W12" s="7">
        <v>5.46542926346544</v>
      </c>
      <c r="X12" s="8">
        <v>5.5501434170491546</v>
      </c>
      <c r="Y12" s="8">
        <v>5.831119427537268</v>
      </c>
      <c r="AA12" s="11">
        <v>4.1591854442105101</v>
      </c>
      <c r="AB12" s="7">
        <v>1.5822040870621501</v>
      </c>
      <c r="AC12" s="7">
        <v>6.5806802086792899</v>
      </c>
      <c r="AD12" s="10">
        <v>6.58</v>
      </c>
      <c r="AE12" s="8">
        <v>6.6076609975348584</v>
      </c>
      <c r="AF12" s="8">
        <v>6.7100797429966494</v>
      </c>
      <c r="AG12" s="8">
        <v>7.6129894655802488</v>
      </c>
      <c r="AI12" s="7">
        <v>0.97651698151092603</v>
      </c>
      <c r="AJ12" s="8">
        <v>0.99165299472434543</v>
      </c>
      <c r="AK12" s="8">
        <v>1.0418554275822653</v>
      </c>
      <c r="AM12" s="7">
        <v>274.24</v>
      </c>
      <c r="AN12" s="5">
        <v>270.33467184686901</v>
      </c>
    </row>
    <row r="13" spans="1:40" x14ac:dyDescent="0.25">
      <c r="A13" s="6" t="s">
        <v>80</v>
      </c>
      <c r="B13" s="6" t="s">
        <v>23</v>
      </c>
      <c r="C13" s="6" t="s">
        <v>24</v>
      </c>
      <c r="D13" s="6">
        <v>2</v>
      </c>
      <c r="E13" s="6" t="s">
        <v>22</v>
      </c>
      <c r="F13" s="7">
        <v>131.90645814343301</v>
      </c>
      <c r="G13" s="8">
        <v>132.44727462182109</v>
      </c>
      <c r="H13" s="8">
        <v>134.50020737845932</v>
      </c>
      <c r="I13" s="8">
        <v>152.5985831925874</v>
      </c>
      <c r="K13" s="7">
        <v>46.51</v>
      </c>
      <c r="L13" s="8">
        <v>47.230905</v>
      </c>
      <c r="M13" s="8">
        <v>49.621969565624994</v>
      </c>
      <c r="O13" s="9">
        <v>1.64217032967039</v>
      </c>
      <c r="P13" s="7">
        <v>27.733980842933299</v>
      </c>
      <c r="Q13" s="7">
        <v>45.543920463911903</v>
      </c>
      <c r="R13" s="10">
        <v>45.54</v>
      </c>
      <c r="S13" s="8">
        <v>45.730650537813943</v>
      </c>
      <c r="T13" s="8">
        <v>46.439475621150059</v>
      </c>
      <c r="U13" s="8">
        <v>52.688381097092233</v>
      </c>
      <c r="W13" s="7">
        <v>5.52521518065923</v>
      </c>
      <c r="X13" s="8">
        <v>5.6108560159594481</v>
      </c>
      <c r="Y13" s="8">
        <v>5.8949056017673946</v>
      </c>
      <c r="AA13" s="11">
        <v>4.2147039959845003</v>
      </c>
      <c r="AB13" s="7">
        <v>1.7554467905004001</v>
      </c>
      <c r="AC13" s="7">
        <v>7.3986886026601697</v>
      </c>
      <c r="AD13" s="10">
        <v>7.4</v>
      </c>
      <c r="AE13" s="8">
        <v>7.4290232259311093</v>
      </c>
      <c r="AF13" s="8">
        <v>7.5441730859330418</v>
      </c>
      <c r="AG13" s="8">
        <v>8.5593185818195661</v>
      </c>
      <c r="AI13" s="7">
        <v>0.88877678448202602</v>
      </c>
      <c r="AJ13" s="8">
        <v>0.90255282464149744</v>
      </c>
      <c r="AK13" s="8">
        <v>0.94824456138897317</v>
      </c>
      <c r="AM13" s="7">
        <v>274.20999999999998</v>
      </c>
      <c r="AN13" s="5">
        <v>270.31140260028002</v>
      </c>
    </row>
    <row r="14" spans="1:40" x14ac:dyDescent="0.25">
      <c r="A14" s="6" t="s">
        <v>81</v>
      </c>
      <c r="B14" s="6" t="s">
        <v>23</v>
      </c>
      <c r="C14" s="6" t="s">
        <v>24</v>
      </c>
      <c r="D14" s="6">
        <v>3</v>
      </c>
      <c r="E14" s="6" t="s">
        <v>21</v>
      </c>
      <c r="F14" s="7">
        <v>132.71879999999999</v>
      </c>
      <c r="G14" s="8">
        <v>133.26294707999998</v>
      </c>
      <c r="H14" s="8">
        <v>135.32852275974</v>
      </c>
      <c r="I14" s="8">
        <v>153.53835686345167</v>
      </c>
      <c r="K14" s="7">
        <v>61.64</v>
      </c>
      <c r="L14" s="8">
        <v>62.595420000000004</v>
      </c>
      <c r="M14" s="8">
        <v>65.764313137499997</v>
      </c>
      <c r="O14" s="9">
        <v>1.64217032967039</v>
      </c>
      <c r="P14" s="7">
        <v>27.733980842933299</v>
      </c>
      <c r="Q14" s="7">
        <v>45.543920463911903</v>
      </c>
      <c r="R14" s="10">
        <v>45.54</v>
      </c>
      <c r="S14" s="8">
        <v>45.730650537813943</v>
      </c>
      <c r="T14" s="8">
        <v>46.439475621150059</v>
      </c>
      <c r="U14" s="8">
        <v>52.688381097092233</v>
      </c>
      <c r="W14" s="7">
        <v>5.46542926346544</v>
      </c>
      <c r="X14" s="8">
        <v>5.5501434170491546</v>
      </c>
      <c r="Y14" s="8">
        <v>5.831119427537268</v>
      </c>
      <c r="AA14" s="11">
        <v>4.1591854442105101</v>
      </c>
      <c r="AB14" s="7">
        <v>1.5822040870621501</v>
      </c>
      <c r="AC14" s="7">
        <v>6.5806802086792899</v>
      </c>
      <c r="AD14" s="10">
        <v>6.58</v>
      </c>
      <c r="AE14" s="8">
        <v>6.6076609975348584</v>
      </c>
      <c r="AF14" s="8">
        <v>6.7100797429966494</v>
      </c>
      <c r="AG14" s="8">
        <v>7.6129894655802488</v>
      </c>
      <c r="AI14" s="7">
        <v>0.97651698151092603</v>
      </c>
      <c r="AJ14" s="8">
        <v>0.99165299472434543</v>
      </c>
      <c r="AK14" s="8">
        <v>1.0418554275822653</v>
      </c>
      <c r="AM14" s="7">
        <v>290.38</v>
      </c>
      <c r="AN14" s="5">
        <v>286.47701541874397</v>
      </c>
    </row>
    <row r="15" spans="1:40" x14ac:dyDescent="0.25">
      <c r="A15" s="6" t="s">
        <v>82</v>
      </c>
      <c r="B15" s="6" t="s">
        <v>23</v>
      </c>
      <c r="C15" s="6" t="s">
        <v>24</v>
      </c>
      <c r="D15" s="6">
        <v>3</v>
      </c>
      <c r="E15" s="6" t="s">
        <v>22</v>
      </c>
      <c r="F15" s="7">
        <v>147.228103439752</v>
      </c>
      <c r="G15" s="8">
        <v>147.83173866385499</v>
      </c>
      <c r="H15" s="8">
        <v>150.12313061314475</v>
      </c>
      <c r="I15" s="8">
        <v>170.32373021954552</v>
      </c>
      <c r="K15" s="7">
        <v>61.64</v>
      </c>
      <c r="L15" s="8">
        <v>62.595420000000004</v>
      </c>
      <c r="M15" s="8">
        <v>65.764313137499997</v>
      </c>
      <c r="O15" s="9">
        <v>1.64217032967039</v>
      </c>
      <c r="P15" s="7">
        <v>27.733980842933299</v>
      </c>
      <c r="Q15" s="7">
        <v>45.543920463911903</v>
      </c>
      <c r="R15" s="10">
        <v>45.54</v>
      </c>
      <c r="S15" s="8">
        <v>45.730650537813943</v>
      </c>
      <c r="T15" s="8">
        <v>46.439475621150059</v>
      </c>
      <c r="U15" s="8">
        <v>52.688381097092233</v>
      </c>
      <c r="W15" s="7">
        <v>5.52521518065923</v>
      </c>
      <c r="X15" s="8">
        <v>5.6108560159594481</v>
      </c>
      <c r="Y15" s="8">
        <v>5.8949056017673946</v>
      </c>
      <c r="AA15" s="11">
        <v>4.2147039959845003</v>
      </c>
      <c r="AB15" s="7">
        <v>1.7554467905004001</v>
      </c>
      <c r="AC15" s="7">
        <v>7.3986886026601697</v>
      </c>
      <c r="AD15" s="10">
        <v>7.4</v>
      </c>
      <c r="AE15" s="8">
        <v>7.4290232259311093</v>
      </c>
      <c r="AF15" s="8">
        <v>7.5441730859330418</v>
      </c>
      <c r="AG15" s="8">
        <v>8.5593185818195661</v>
      </c>
      <c r="AI15" s="7">
        <v>0.88877678448202602</v>
      </c>
      <c r="AJ15" s="8">
        <v>0.90255282464149744</v>
      </c>
      <c r="AK15" s="8">
        <v>0.94824456138897317</v>
      </c>
      <c r="AM15" s="7">
        <v>308.39999999999998</v>
      </c>
      <c r="AN15" s="5">
        <v>304.17889319911399</v>
      </c>
    </row>
    <row r="16" spans="1:40" x14ac:dyDescent="0.25">
      <c r="A16" s="6" t="s">
        <v>83</v>
      </c>
      <c r="B16" s="6" t="s">
        <v>23</v>
      </c>
      <c r="C16" s="6" t="s">
        <v>24</v>
      </c>
      <c r="D16" s="6">
        <v>4</v>
      </c>
      <c r="E16" s="6" t="s">
        <v>21</v>
      </c>
      <c r="F16" s="7">
        <v>132.71879999999999</v>
      </c>
      <c r="G16" s="8">
        <v>133.26294707999998</v>
      </c>
      <c r="H16" s="8">
        <v>135.32852275974</v>
      </c>
      <c r="I16" s="8">
        <v>153.53835686345167</v>
      </c>
      <c r="K16" s="7">
        <v>74.900000000000006</v>
      </c>
      <c r="L16" s="8">
        <v>76.060950000000005</v>
      </c>
      <c r="M16" s="8">
        <v>79.911535593750003</v>
      </c>
      <c r="O16" s="9">
        <v>2.25601776387871</v>
      </c>
      <c r="P16" s="7">
        <v>27.555355730576199</v>
      </c>
      <c r="Q16" s="7">
        <v>62.165372018176903</v>
      </c>
      <c r="R16" s="10">
        <v>62.17</v>
      </c>
      <c r="S16" s="8">
        <v>62.420250043451425</v>
      </c>
      <c r="T16" s="8">
        <v>63.387763919124929</v>
      </c>
      <c r="U16" s="8">
        <v>71.917234585274116</v>
      </c>
      <c r="W16" s="7">
        <v>7.5084205839204703</v>
      </c>
      <c r="X16" s="8">
        <v>7.6248011029712384</v>
      </c>
      <c r="Y16" s="8">
        <v>8.0108066588091571</v>
      </c>
      <c r="AA16" s="11">
        <v>4.1591854442105101</v>
      </c>
      <c r="AB16" s="7">
        <v>1.5822040870621501</v>
      </c>
      <c r="AC16" s="7">
        <v>6.5806802086792899</v>
      </c>
      <c r="AD16" s="10">
        <v>6.58</v>
      </c>
      <c r="AE16" s="8">
        <v>6.6076609975348584</v>
      </c>
      <c r="AF16" s="8">
        <v>6.7100797429966494</v>
      </c>
      <c r="AG16" s="8">
        <v>7.6129894655802488</v>
      </c>
      <c r="AI16" s="7">
        <v>0.97651698151092603</v>
      </c>
      <c r="AJ16" s="8">
        <v>0.99165299472434543</v>
      </c>
      <c r="AK16" s="8">
        <v>1.0418554275822653</v>
      </c>
      <c r="AM16" s="7">
        <v>326.27999999999997</v>
      </c>
      <c r="AN16" s="5">
        <v>322.03277859444802</v>
      </c>
    </row>
    <row r="17" spans="1:40" x14ac:dyDescent="0.25">
      <c r="A17" s="6" t="s">
        <v>84</v>
      </c>
      <c r="B17" s="6" t="s">
        <v>23</v>
      </c>
      <c r="C17" s="6" t="s">
        <v>24</v>
      </c>
      <c r="D17" s="6">
        <v>4</v>
      </c>
      <c r="E17" s="6" t="s">
        <v>22</v>
      </c>
      <c r="F17" s="7">
        <v>162.54974873607199</v>
      </c>
      <c r="G17" s="8">
        <v>163.21620270588988</v>
      </c>
      <c r="H17" s="8">
        <v>165.74605384783118</v>
      </c>
      <c r="I17" s="8">
        <v>188.04887724650482</v>
      </c>
      <c r="K17" s="7">
        <v>74.900000000000006</v>
      </c>
      <c r="L17" s="8">
        <v>76.060950000000005</v>
      </c>
      <c r="M17" s="8">
        <v>79.911535593750003</v>
      </c>
      <c r="O17" s="9">
        <v>2.25601776387871</v>
      </c>
      <c r="P17" s="7">
        <v>27.555355730576199</v>
      </c>
      <c r="Q17" s="7">
        <v>62.165372018176903</v>
      </c>
      <c r="R17" s="10">
        <v>62.17</v>
      </c>
      <c r="S17" s="8">
        <v>62.420250043451425</v>
      </c>
      <c r="T17" s="8">
        <v>63.387763919124929</v>
      </c>
      <c r="U17" s="8">
        <v>71.917234585274116</v>
      </c>
      <c r="W17" s="7">
        <v>7.5905546285941599</v>
      </c>
      <c r="X17" s="8">
        <v>7.70820822533737</v>
      </c>
      <c r="Y17" s="8">
        <v>8.0984362667450736</v>
      </c>
      <c r="AA17" s="11">
        <v>4.2147039959845003</v>
      </c>
      <c r="AB17" s="7">
        <v>1.7554467905004001</v>
      </c>
      <c r="AC17" s="7">
        <v>7.3986886026601697</v>
      </c>
      <c r="AD17" s="10">
        <v>7.4</v>
      </c>
      <c r="AE17" s="8">
        <v>7.4290232259311093</v>
      </c>
      <c r="AF17" s="8">
        <v>7.5441730859330418</v>
      </c>
      <c r="AG17" s="8">
        <v>8.5593185818195661</v>
      </c>
      <c r="AI17" s="7">
        <v>0.88877678448202602</v>
      </c>
      <c r="AJ17" s="8">
        <v>0.90255282464149744</v>
      </c>
      <c r="AK17" s="8">
        <v>0.94824456138897317</v>
      </c>
      <c r="AM17" s="7">
        <v>362.38</v>
      </c>
      <c r="AN17" s="5">
        <v>357.48364683548198</v>
      </c>
    </row>
    <row r="18" spans="1:40" x14ac:dyDescent="0.25">
      <c r="A18" s="6" t="s">
        <v>85</v>
      </c>
      <c r="B18" s="6" t="s">
        <v>25</v>
      </c>
      <c r="C18" s="6" t="s">
        <v>26</v>
      </c>
      <c r="D18" s="6"/>
      <c r="E18" s="6" t="s">
        <v>21</v>
      </c>
      <c r="F18" s="7">
        <v>192.93090000000001</v>
      </c>
      <c r="G18" s="8">
        <v>193.72191669</v>
      </c>
      <c r="H18" s="8">
        <v>196.72460639869502</v>
      </c>
      <c r="I18" s="8">
        <v>223.19591025677528</v>
      </c>
      <c r="K18" s="7">
        <v>37.270000000000003</v>
      </c>
      <c r="L18" s="8">
        <v>37.847685000000006</v>
      </c>
      <c r="M18" s="8">
        <v>39.763724053125003</v>
      </c>
      <c r="O18" s="9">
        <v>1.40262555810752</v>
      </c>
      <c r="P18" s="7">
        <v>22.652314210836899</v>
      </c>
      <c r="Q18" s="7">
        <v>31.772714862402001</v>
      </c>
      <c r="R18" s="10">
        <v>31.77</v>
      </c>
      <c r="S18" s="8">
        <v>31.902982993337847</v>
      </c>
      <c r="T18" s="8">
        <v>32.397479229734586</v>
      </c>
      <c r="U18" s="8">
        <v>36.75689075748253</v>
      </c>
      <c r="W18" s="7">
        <v>4.6681824853723199</v>
      </c>
      <c r="X18" s="8">
        <v>4.7405393138955914</v>
      </c>
      <c r="Y18" s="8">
        <v>4.9805291166615557</v>
      </c>
      <c r="AA18" s="11">
        <v>4.1591854442105101</v>
      </c>
      <c r="AB18" s="7">
        <v>1.5822040870621501</v>
      </c>
      <c r="AC18" s="7">
        <v>6.5806802086792899</v>
      </c>
      <c r="AD18" s="10">
        <v>6.58</v>
      </c>
      <c r="AE18" s="8">
        <v>6.6076609975348584</v>
      </c>
      <c r="AF18" s="8">
        <v>6.7100797429966494</v>
      </c>
      <c r="AG18" s="8">
        <v>7.6129894655802488</v>
      </c>
      <c r="AI18" s="7">
        <v>0.97651698151092603</v>
      </c>
      <c r="AJ18" s="8">
        <v>0.99165299472434543</v>
      </c>
      <c r="AK18" s="8">
        <v>1.0418554275822653</v>
      </c>
      <c r="AM18" s="7">
        <v>318.23</v>
      </c>
      <c r="AN18" s="5">
        <v>313.35189907720701</v>
      </c>
    </row>
    <row r="19" spans="1:40" x14ac:dyDescent="0.25">
      <c r="A19" s="6" t="s">
        <v>86</v>
      </c>
      <c r="B19" s="6" t="s">
        <v>25</v>
      </c>
      <c r="C19" s="6" t="s">
        <v>26</v>
      </c>
      <c r="D19" s="6">
        <v>1</v>
      </c>
      <c r="E19" s="6" t="s">
        <v>22</v>
      </c>
      <c r="F19" s="7">
        <v>173.32460537950399</v>
      </c>
      <c r="G19" s="8">
        <v>174.03523626155996</v>
      </c>
      <c r="H19" s="8">
        <v>176.73278242361414</v>
      </c>
      <c r="I19" s="8">
        <v>200.51398229923129</v>
      </c>
      <c r="K19" s="7">
        <v>37.159999999999997</v>
      </c>
      <c r="L19" s="8">
        <v>37.735979999999998</v>
      </c>
      <c r="M19" s="8">
        <v>39.646363987499996</v>
      </c>
      <c r="O19" s="9">
        <v>1.7165669818806699</v>
      </c>
      <c r="P19" s="7">
        <v>26.592037018785099</v>
      </c>
      <c r="Q19" s="7">
        <v>45.647012727394802</v>
      </c>
      <c r="R19" s="10">
        <v>45.65</v>
      </c>
      <c r="S19" s="8">
        <v>45.834165479577123</v>
      </c>
      <c r="T19" s="8">
        <v>46.544595044510572</v>
      </c>
      <c r="U19" s="8">
        <v>52.807645411872798</v>
      </c>
      <c r="W19" s="7">
        <v>5.7755287472579999</v>
      </c>
      <c r="X19" s="8">
        <v>5.8650494428404993</v>
      </c>
      <c r="Y19" s="8">
        <v>6.1619675708842996</v>
      </c>
      <c r="AA19" s="11">
        <v>4.2147039959845003</v>
      </c>
      <c r="AB19" s="7">
        <v>1.7554467905004001</v>
      </c>
      <c r="AC19" s="7">
        <v>7.3986886026601697</v>
      </c>
      <c r="AD19" s="10">
        <v>7.4</v>
      </c>
      <c r="AE19" s="8">
        <v>7.4290232259311093</v>
      </c>
      <c r="AF19" s="8">
        <v>7.5441730859330418</v>
      </c>
      <c r="AG19" s="8">
        <v>8.5593185818195661</v>
      </c>
      <c r="AI19" s="7">
        <v>0.88877678448202602</v>
      </c>
      <c r="AJ19" s="8">
        <v>0.90255282464149744</v>
      </c>
      <c r="AK19" s="8">
        <v>0.94824456138897317</v>
      </c>
      <c r="AM19" s="7">
        <v>313.41000000000003</v>
      </c>
      <c r="AN19" s="5">
        <v>308.63752241269702</v>
      </c>
    </row>
    <row r="20" spans="1:40" x14ac:dyDescent="0.25">
      <c r="A20" s="6" t="s">
        <v>87</v>
      </c>
      <c r="B20" s="6" t="s">
        <v>25</v>
      </c>
      <c r="C20" s="6" t="s">
        <v>26</v>
      </c>
      <c r="D20" s="6">
        <v>2</v>
      </c>
      <c r="E20" s="6" t="s">
        <v>21</v>
      </c>
      <c r="F20" s="7">
        <v>192.93090000000001</v>
      </c>
      <c r="G20" s="8">
        <v>193.72191669</v>
      </c>
      <c r="H20" s="8">
        <v>196.72460639869502</v>
      </c>
      <c r="I20" s="8">
        <v>223.19591025677528</v>
      </c>
      <c r="K20" s="7">
        <v>46.51</v>
      </c>
      <c r="L20" s="8">
        <v>47.230905</v>
      </c>
      <c r="M20" s="8">
        <v>49.621969565624994</v>
      </c>
      <c r="O20" s="9">
        <v>1.7165669818806699</v>
      </c>
      <c r="P20" s="7">
        <v>26.592037018785099</v>
      </c>
      <c r="Q20" s="7">
        <v>45.647012727394802</v>
      </c>
      <c r="R20" s="10">
        <v>45.65</v>
      </c>
      <c r="S20" s="8">
        <v>45.834165479577123</v>
      </c>
      <c r="T20" s="8">
        <v>46.544595044510572</v>
      </c>
      <c r="U20" s="8">
        <v>52.807645411872798</v>
      </c>
      <c r="W20" s="7">
        <v>5.7130342973327499</v>
      </c>
      <c r="X20" s="8">
        <v>5.8015863289414078</v>
      </c>
      <c r="Y20" s="8">
        <v>6.0952916368440659</v>
      </c>
      <c r="AA20" s="11">
        <v>4.1591854442105101</v>
      </c>
      <c r="AB20" s="7">
        <v>1.5822040870621501</v>
      </c>
      <c r="AC20" s="7">
        <v>6.5806802086792899</v>
      </c>
      <c r="AD20" s="10">
        <v>6.58</v>
      </c>
      <c r="AE20" s="8">
        <v>6.6076609975348584</v>
      </c>
      <c r="AF20" s="8">
        <v>6.7100797429966494</v>
      </c>
      <c r="AG20" s="8">
        <v>7.6129894655802488</v>
      </c>
      <c r="AI20" s="7">
        <v>0.97651698151092603</v>
      </c>
      <c r="AJ20" s="8">
        <v>0.99165299472434543</v>
      </c>
      <c r="AK20" s="8">
        <v>1.0418554275822653</v>
      </c>
      <c r="AM20" s="7">
        <v>345.55</v>
      </c>
      <c r="AN20" s="5">
        <v>340.37566176427998</v>
      </c>
    </row>
    <row r="21" spans="1:40" x14ac:dyDescent="0.25">
      <c r="A21" s="6" t="s">
        <v>88</v>
      </c>
      <c r="B21" s="6" t="s">
        <v>25</v>
      </c>
      <c r="C21" s="6" t="s">
        <v>26</v>
      </c>
      <c r="D21" s="6">
        <v>2</v>
      </c>
      <c r="E21" s="6" t="s">
        <v>22</v>
      </c>
      <c r="F21" s="7">
        <v>182.33641891891901</v>
      </c>
      <c r="G21" s="8">
        <v>183.08399823648656</v>
      </c>
      <c r="H21" s="8">
        <v>185.92180020915211</v>
      </c>
      <c r="I21" s="8">
        <v>210.93947622474587</v>
      </c>
      <c r="K21" s="7">
        <v>46.51</v>
      </c>
      <c r="L21" s="8">
        <v>47.230905</v>
      </c>
      <c r="M21" s="8">
        <v>49.621969565624994</v>
      </c>
      <c r="O21" s="9">
        <v>1.7165669818806699</v>
      </c>
      <c r="P21" s="7">
        <v>26.592037018785099</v>
      </c>
      <c r="Q21" s="7">
        <v>45.647012727394802</v>
      </c>
      <c r="R21" s="10">
        <v>45.65</v>
      </c>
      <c r="S21" s="8">
        <v>45.834165479577123</v>
      </c>
      <c r="T21" s="8">
        <v>46.544595044510572</v>
      </c>
      <c r="U21" s="8">
        <v>52.807645411872798</v>
      </c>
      <c r="W21" s="7">
        <v>5.7755287472579999</v>
      </c>
      <c r="X21" s="8">
        <v>5.8650494428404993</v>
      </c>
      <c r="Y21" s="8">
        <v>6.1619675708842996</v>
      </c>
      <c r="AA21" s="11">
        <v>4.2147039959845003</v>
      </c>
      <c r="AB21" s="7">
        <v>1.7554467905004001</v>
      </c>
      <c r="AC21" s="7">
        <v>7.3986886026601697</v>
      </c>
      <c r="AD21" s="10">
        <v>7.4</v>
      </c>
      <c r="AE21" s="8">
        <v>7.4290232259311093</v>
      </c>
      <c r="AF21" s="8">
        <v>7.5441730859330418</v>
      </c>
      <c r="AG21" s="8">
        <v>8.5593185818195661</v>
      </c>
      <c r="AI21" s="7">
        <v>0.88877678448202602</v>
      </c>
      <c r="AJ21" s="8">
        <v>0.90255282464149744</v>
      </c>
      <c r="AK21" s="8">
        <v>0.94824456138897317</v>
      </c>
      <c r="AM21" s="7">
        <v>334.01</v>
      </c>
      <c r="AN21" s="5">
        <v>329.03862191633601</v>
      </c>
    </row>
    <row r="22" spans="1:40" x14ac:dyDescent="0.25">
      <c r="A22" s="6" t="s">
        <v>89</v>
      </c>
      <c r="B22" s="6" t="s">
        <v>25</v>
      </c>
      <c r="C22" s="6" t="s">
        <v>26</v>
      </c>
      <c r="D22" s="6">
        <v>3</v>
      </c>
      <c r="E22" s="6" t="s">
        <v>21</v>
      </c>
      <c r="F22" s="7">
        <v>192.93090000000001</v>
      </c>
      <c r="G22" s="8">
        <v>193.72191669</v>
      </c>
      <c r="H22" s="8">
        <v>196.72460639869502</v>
      </c>
      <c r="I22" s="8">
        <v>223.19591025677528</v>
      </c>
      <c r="K22" s="7">
        <v>61.64</v>
      </c>
      <c r="L22" s="8">
        <v>62.595420000000004</v>
      </c>
      <c r="M22" s="8">
        <v>65.764313137499997</v>
      </c>
      <c r="O22" s="9">
        <v>1.7165669818806699</v>
      </c>
      <c r="P22" s="7">
        <v>26.592037018785099</v>
      </c>
      <c r="Q22" s="7">
        <v>45.647012727394802</v>
      </c>
      <c r="R22" s="10">
        <v>45.65</v>
      </c>
      <c r="S22" s="8">
        <v>45.834165479577123</v>
      </c>
      <c r="T22" s="8">
        <v>46.544595044510572</v>
      </c>
      <c r="U22" s="8">
        <v>52.807645411872798</v>
      </c>
      <c r="W22" s="7">
        <v>5.7130342973327499</v>
      </c>
      <c r="X22" s="8">
        <v>5.8015863289414078</v>
      </c>
      <c r="Y22" s="8">
        <v>6.0952916368440659</v>
      </c>
      <c r="AA22" s="11">
        <v>4.1591854442105101</v>
      </c>
      <c r="AB22" s="7">
        <v>1.5822040870621501</v>
      </c>
      <c r="AC22" s="7">
        <v>6.5806802086792899</v>
      </c>
      <c r="AD22" s="10">
        <v>6.58</v>
      </c>
      <c r="AE22" s="8">
        <v>6.6076609975348584</v>
      </c>
      <c r="AF22" s="8">
        <v>6.7100797429966494</v>
      </c>
      <c r="AG22" s="8">
        <v>7.6129894655802488</v>
      </c>
      <c r="AI22" s="7">
        <v>0.97651698151092603</v>
      </c>
      <c r="AJ22" s="8">
        <v>0.99165299472434543</v>
      </c>
      <c r="AK22" s="8">
        <v>1.0418554275822653</v>
      </c>
      <c r="AM22" s="7">
        <v>361.69</v>
      </c>
      <c r="AN22" s="5">
        <v>356.518005336155</v>
      </c>
    </row>
    <row r="23" spans="1:40" x14ac:dyDescent="0.25">
      <c r="A23" s="6" t="s">
        <v>90</v>
      </c>
      <c r="B23" s="6" t="s">
        <v>25</v>
      </c>
      <c r="C23" s="6" t="s">
        <v>26</v>
      </c>
      <c r="D23" s="6">
        <v>3</v>
      </c>
      <c r="E23" s="6" t="s">
        <v>22</v>
      </c>
      <c r="F23" s="7">
        <v>204.666555202761</v>
      </c>
      <c r="G23" s="8">
        <v>205.50568807909232</v>
      </c>
      <c r="H23" s="8">
        <v>208.69102624431827</v>
      </c>
      <c r="I23" s="8">
        <v>236.77253403990127</v>
      </c>
      <c r="K23" s="7">
        <v>61.64</v>
      </c>
      <c r="L23" s="8">
        <v>62.595420000000004</v>
      </c>
      <c r="M23" s="8">
        <v>65.764313137499997</v>
      </c>
      <c r="O23" s="9">
        <v>1.7165669818806699</v>
      </c>
      <c r="P23" s="7">
        <v>26.592037018785099</v>
      </c>
      <c r="Q23" s="7">
        <v>45.647012727394802</v>
      </c>
      <c r="R23" s="10">
        <v>45.65</v>
      </c>
      <c r="S23" s="8">
        <v>45.834165479577123</v>
      </c>
      <c r="T23" s="8">
        <v>46.544595044510572</v>
      </c>
      <c r="U23" s="8">
        <v>52.807645411872798</v>
      </c>
      <c r="W23" s="7">
        <v>5.7755287472579999</v>
      </c>
      <c r="X23" s="8">
        <v>5.8650494428404993</v>
      </c>
      <c r="Y23" s="8">
        <v>6.1619675708842996</v>
      </c>
      <c r="AA23" s="11">
        <v>4.2147039959845003</v>
      </c>
      <c r="AB23" s="7">
        <v>1.7554467905004001</v>
      </c>
      <c r="AC23" s="7">
        <v>7.3986886026601697</v>
      </c>
      <c r="AD23" s="10">
        <v>7.4</v>
      </c>
      <c r="AE23" s="8">
        <v>7.4290232259311093</v>
      </c>
      <c r="AF23" s="8">
        <v>7.5441730859330418</v>
      </c>
      <c r="AG23" s="8">
        <v>8.5593185818195661</v>
      </c>
      <c r="AI23" s="7">
        <v>0.88877678448202602</v>
      </c>
      <c r="AJ23" s="8">
        <v>0.90255282464149744</v>
      </c>
      <c r="AK23" s="8">
        <v>0.94824456138897317</v>
      </c>
      <c r="AM23" s="7">
        <v>376.45</v>
      </c>
      <c r="AN23" s="5">
        <v>371.01402330336703</v>
      </c>
    </row>
    <row r="24" spans="1:40" x14ac:dyDescent="0.25">
      <c r="A24" s="6" t="s">
        <v>91</v>
      </c>
      <c r="B24" s="6" t="s">
        <v>25</v>
      </c>
      <c r="C24" s="6" t="s">
        <v>26</v>
      </c>
      <c r="D24" s="6">
        <v>4</v>
      </c>
      <c r="E24" s="6" t="s">
        <v>21</v>
      </c>
      <c r="F24" s="7">
        <v>192.93090000000001</v>
      </c>
      <c r="G24" s="8">
        <v>193.72191669</v>
      </c>
      <c r="H24" s="8">
        <v>196.72460639869502</v>
      </c>
      <c r="I24" s="8">
        <v>223.19591025677528</v>
      </c>
      <c r="K24" s="7">
        <v>74.900000000000006</v>
      </c>
      <c r="L24" s="8">
        <v>76.060950000000005</v>
      </c>
      <c r="M24" s="8">
        <v>79.911535593750003</v>
      </c>
      <c r="O24" s="9">
        <v>2.3304144160889901</v>
      </c>
      <c r="P24" s="7">
        <v>26.7199103523233</v>
      </c>
      <c r="Q24" s="7">
        <v>62.268464281659803</v>
      </c>
      <c r="R24" s="10">
        <v>62.27</v>
      </c>
      <c r="S24" s="8">
        <v>62.523764985214605</v>
      </c>
      <c r="T24" s="8">
        <v>63.492883342485435</v>
      </c>
      <c r="U24" s="8">
        <v>72.036498900054667</v>
      </c>
      <c r="W24" s="7">
        <v>7.7560256177877802</v>
      </c>
      <c r="X24" s="8">
        <v>7.8762440148634916</v>
      </c>
      <c r="Y24" s="8">
        <v>8.2749788681159551</v>
      </c>
      <c r="AA24" s="11">
        <v>4.1591854442105101</v>
      </c>
      <c r="AB24" s="7">
        <v>1.5822040870621501</v>
      </c>
      <c r="AC24" s="7">
        <v>6.5806802086792899</v>
      </c>
      <c r="AD24" s="10">
        <v>6.58</v>
      </c>
      <c r="AE24" s="8">
        <v>6.6076609975348584</v>
      </c>
      <c r="AF24" s="8">
        <v>6.7100797429966494</v>
      </c>
      <c r="AG24" s="8">
        <v>7.6129894655802488</v>
      </c>
      <c r="AI24" s="7">
        <v>0.97651698151092603</v>
      </c>
      <c r="AJ24" s="8">
        <v>0.99165299472434543</v>
      </c>
      <c r="AK24" s="8">
        <v>1.0418554275822653</v>
      </c>
      <c r="AM24" s="7">
        <v>397.6</v>
      </c>
      <c r="AN24" s="5">
        <v>392.07376851185899</v>
      </c>
    </row>
    <row r="25" spans="1:40" x14ac:dyDescent="0.25">
      <c r="A25" s="6" t="s">
        <v>92</v>
      </c>
      <c r="B25" s="6" t="s">
        <v>25</v>
      </c>
      <c r="C25" s="6" t="s">
        <v>26</v>
      </c>
      <c r="D25" s="6">
        <v>4</v>
      </c>
      <c r="E25" s="6" t="s">
        <v>22</v>
      </c>
      <c r="F25" s="7">
        <v>237.6</v>
      </c>
      <c r="G25" s="8">
        <v>238.57416000000001</v>
      </c>
      <c r="H25" s="8">
        <v>242.27205948000002</v>
      </c>
      <c r="I25" s="8">
        <v>274.87223807596303</v>
      </c>
      <c r="K25" s="7">
        <v>74.900000000000006</v>
      </c>
      <c r="L25" s="8">
        <v>76.060950000000005</v>
      </c>
      <c r="M25" s="8">
        <v>79.911535593750003</v>
      </c>
      <c r="O25" s="9">
        <v>2.3304144160889901</v>
      </c>
      <c r="P25" s="7">
        <v>26.7199103523233</v>
      </c>
      <c r="Q25" s="7">
        <v>62.268464281659803</v>
      </c>
      <c r="R25" s="10">
        <v>62.27</v>
      </c>
      <c r="S25" s="8">
        <v>62.523764985214605</v>
      </c>
      <c r="T25" s="8">
        <v>63.492883342485435</v>
      </c>
      <c r="U25" s="8">
        <v>72.036498900054667</v>
      </c>
      <c r="W25" s="7">
        <v>7.8408681951929298</v>
      </c>
      <c r="X25" s="8">
        <v>7.9624016522184204</v>
      </c>
      <c r="Y25" s="8">
        <v>8.3654982358619776</v>
      </c>
      <c r="AA25" s="11">
        <v>4.2147039959845003</v>
      </c>
      <c r="AB25" s="7">
        <v>1.7554467905004001</v>
      </c>
      <c r="AC25" s="7">
        <v>7.3986886026601697</v>
      </c>
      <c r="AD25" s="10">
        <v>7.4</v>
      </c>
      <c r="AE25" s="8">
        <v>7.4290232259311093</v>
      </c>
      <c r="AF25" s="8">
        <v>7.5441730859330418</v>
      </c>
      <c r="AG25" s="8">
        <v>8.5593185818195661</v>
      </c>
      <c r="AI25" s="7">
        <v>0.88877678448202602</v>
      </c>
      <c r="AJ25" s="8">
        <v>0.90255282464149744</v>
      </c>
      <c r="AK25" s="8">
        <v>0.94824456138897317</v>
      </c>
      <c r="AM25" s="7">
        <v>451.18</v>
      </c>
      <c r="AN25" s="5">
        <v>444.69333394883802</v>
      </c>
    </row>
    <row r="26" spans="1:40" x14ac:dyDescent="0.25">
      <c r="A26" s="6" t="s">
        <v>93</v>
      </c>
      <c r="B26" s="6" t="s">
        <v>27</v>
      </c>
      <c r="C26" s="6" t="s">
        <v>28</v>
      </c>
      <c r="D26" s="6"/>
      <c r="E26" s="6" t="s">
        <v>21</v>
      </c>
      <c r="F26" s="7">
        <v>248.64709999999999</v>
      </c>
      <c r="G26" s="8">
        <v>249.66655311</v>
      </c>
      <c r="H26" s="8">
        <v>253.536384683205</v>
      </c>
      <c r="I26" s="8">
        <v>287.6522932158997</v>
      </c>
      <c r="K26" s="7">
        <v>37.020000000000003</v>
      </c>
      <c r="L26" s="8">
        <v>37.593810000000005</v>
      </c>
      <c r="M26" s="8">
        <v>39.496996631249999</v>
      </c>
      <c r="O26" s="9">
        <v>0.46678594216144298</v>
      </c>
      <c r="P26" s="7">
        <v>22.7050196877031</v>
      </c>
      <c r="Q26" s="7">
        <v>10.5983840067186</v>
      </c>
      <c r="R26" s="10">
        <v>10.6</v>
      </c>
      <c r="S26" s="8">
        <v>10.641837381146146</v>
      </c>
      <c r="T26" s="8">
        <v>10.806785860553912</v>
      </c>
      <c r="U26" s="8">
        <v>12.260949208397447</v>
      </c>
      <c r="W26" s="7">
        <v>1.5535450263405399</v>
      </c>
      <c r="X26" s="8">
        <v>1.5776249742488184</v>
      </c>
      <c r="Y26" s="8">
        <v>1.6574922385701647</v>
      </c>
      <c r="AA26" s="11">
        <v>4.1591854442105101</v>
      </c>
      <c r="AB26" s="7">
        <v>1.5822040870621501</v>
      </c>
      <c r="AC26" s="7">
        <v>6.5806802086792899</v>
      </c>
      <c r="AD26" s="10">
        <v>6.58</v>
      </c>
      <c r="AE26" s="8">
        <v>6.6076609975348584</v>
      </c>
      <c r="AF26" s="8">
        <v>6.7100797429966494</v>
      </c>
      <c r="AG26" s="8">
        <v>7.6129894655802488</v>
      </c>
      <c r="AI26" s="7">
        <v>0.97651698151092603</v>
      </c>
      <c r="AJ26" s="8">
        <v>0.99165299472434543</v>
      </c>
      <c r="AK26" s="8">
        <v>1.0418554275822653</v>
      </c>
      <c r="AM26" s="7">
        <v>355.33</v>
      </c>
      <c r="AN26" s="5">
        <v>349.72257618728003</v>
      </c>
    </row>
    <row r="27" spans="1:40" x14ac:dyDescent="0.25">
      <c r="A27" s="6" t="s">
        <v>94</v>
      </c>
      <c r="B27" s="6" t="s">
        <v>27</v>
      </c>
      <c r="C27" s="6" t="s">
        <v>28</v>
      </c>
      <c r="D27" s="6">
        <v>1</v>
      </c>
      <c r="E27" s="6" t="s">
        <v>22</v>
      </c>
      <c r="F27" s="7">
        <v>240.370425531915</v>
      </c>
      <c r="G27" s="8">
        <v>241.35594427659586</v>
      </c>
      <c r="H27" s="8">
        <v>245.0969614128831</v>
      </c>
      <c r="I27" s="8">
        <v>278.07725939911228</v>
      </c>
      <c r="K27" s="7">
        <v>37.159999999999997</v>
      </c>
      <c r="L27" s="8">
        <v>37.735979999999998</v>
      </c>
      <c r="M27" s="8">
        <v>39.646363987499996</v>
      </c>
      <c r="O27" s="9">
        <v>1.1222493282924999</v>
      </c>
      <c r="P27" s="7">
        <v>26.306625454085101</v>
      </c>
      <c r="Q27" s="7">
        <v>29.522592745489401</v>
      </c>
      <c r="R27" s="10">
        <v>29.52</v>
      </c>
      <c r="S27" s="8">
        <v>29.643635375745909</v>
      </c>
      <c r="T27" s="8">
        <v>30.103111724069972</v>
      </c>
      <c r="U27" s="8">
        <v>34.153792684166078</v>
      </c>
      <c r="W27" s="7">
        <v>3.7758988292103299</v>
      </c>
      <c r="X27" s="8">
        <v>3.8344252610630902</v>
      </c>
      <c r="Y27" s="8">
        <v>4.0285430399044087</v>
      </c>
      <c r="AA27" s="11">
        <v>4.2147039959845003</v>
      </c>
      <c r="AB27" s="7">
        <v>1.7554467905004001</v>
      </c>
      <c r="AC27" s="7">
        <v>7.3986886026601697</v>
      </c>
      <c r="AD27" s="10">
        <v>7.4</v>
      </c>
      <c r="AE27" s="8">
        <v>7.4290232259311093</v>
      </c>
      <c r="AF27" s="8">
        <v>7.5441730859330418</v>
      </c>
      <c r="AG27" s="8">
        <v>8.5593185818195661</v>
      </c>
      <c r="AI27" s="7">
        <v>0.88877678448202602</v>
      </c>
      <c r="AJ27" s="8">
        <v>0.90255282464149744</v>
      </c>
      <c r="AK27" s="8">
        <v>0.94824456138897317</v>
      </c>
      <c r="AM27" s="7">
        <v>371.27</v>
      </c>
      <c r="AN27" s="5">
        <v>365.41352225389102</v>
      </c>
    </row>
    <row r="28" spans="1:40" x14ac:dyDescent="0.25">
      <c r="A28" s="6" t="s">
        <v>95</v>
      </c>
      <c r="B28" s="6" t="s">
        <v>27</v>
      </c>
      <c r="C28" s="6" t="s">
        <v>28</v>
      </c>
      <c r="D28" s="6">
        <v>2</v>
      </c>
      <c r="E28" s="6" t="s">
        <v>21</v>
      </c>
      <c r="F28" s="7">
        <v>248.64709999999999</v>
      </c>
      <c r="G28" s="8">
        <v>249.66655311</v>
      </c>
      <c r="H28" s="8">
        <v>253.536384683205</v>
      </c>
      <c r="I28" s="8">
        <v>287.6522932158997</v>
      </c>
      <c r="K28" s="7">
        <v>46.51</v>
      </c>
      <c r="L28" s="8">
        <v>47.230905</v>
      </c>
      <c r="M28" s="8">
        <v>49.621969565624994</v>
      </c>
      <c r="O28" s="9">
        <v>1.1222493282924999</v>
      </c>
      <c r="P28" s="7">
        <v>26.306625454085101</v>
      </c>
      <c r="Q28" s="7">
        <v>29.522592745489401</v>
      </c>
      <c r="R28" s="10">
        <v>29.52</v>
      </c>
      <c r="S28" s="8">
        <v>29.643635375745909</v>
      </c>
      <c r="T28" s="8">
        <v>30.103111724069972</v>
      </c>
      <c r="U28" s="8">
        <v>34.153792684166078</v>
      </c>
      <c r="W28" s="7">
        <v>3.7350414929158902</v>
      </c>
      <c r="X28" s="8">
        <v>3.7929346360560867</v>
      </c>
      <c r="Y28" s="8">
        <v>3.9849519520064258</v>
      </c>
      <c r="AA28" s="11">
        <v>4.1591854442105101</v>
      </c>
      <c r="AB28" s="7">
        <v>1.5822040870621501</v>
      </c>
      <c r="AC28" s="7">
        <v>6.5806802086792899</v>
      </c>
      <c r="AD28" s="10">
        <v>6.58</v>
      </c>
      <c r="AE28" s="8">
        <v>6.6076609975348584</v>
      </c>
      <c r="AF28" s="8">
        <v>6.7100797429966494</v>
      </c>
      <c r="AG28" s="8">
        <v>7.6129894655802488</v>
      </c>
      <c r="AI28" s="7">
        <v>0.97651698151092603</v>
      </c>
      <c r="AJ28" s="8">
        <v>0.99165299472434543</v>
      </c>
      <c r="AK28" s="8">
        <v>1.0418554275822653</v>
      </c>
      <c r="AM28" s="7">
        <v>390.08</v>
      </c>
      <c r="AN28" s="5">
        <v>384.06785231086002</v>
      </c>
    </row>
    <row r="29" spans="1:40" x14ac:dyDescent="0.25">
      <c r="A29" s="6" t="s">
        <v>96</v>
      </c>
      <c r="B29" s="6" t="s">
        <v>27</v>
      </c>
      <c r="C29" s="6" t="s">
        <v>28</v>
      </c>
      <c r="D29" s="6">
        <v>2</v>
      </c>
      <c r="E29" s="6" t="s">
        <v>22</v>
      </c>
      <c r="F29" s="7">
        <v>247.068635682159</v>
      </c>
      <c r="G29" s="8">
        <v>248.08161708845586</v>
      </c>
      <c r="H29" s="8">
        <v>251.92688215332694</v>
      </c>
      <c r="I29" s="8">
        <v>285.82621569162364</v>
      </c>
      <c r="K29" s="7">
        <v>46.51</v>
      </c>
      <c r="L29" s="8">
        <v>47.230905</v>
      </c>
      <c r="M29" s="8">
        <v>49.621969565624994</v>
      </c>
      <c r="O29" s="9">
        <v>1.1222493282924999</v>
      </c>
      <c r="P29" s="7">
        <v>26.306625454085101</v>
      </c>
      <c r="Q29" s="7">
        <v>29.522592745489401</v>
      </c>
      <c r="R29" s="10">
        <v>29.52</v>
      </c>
      <c r="S29" s="8">
        <v>29.643635375745909</v>
      </c>
      <c r="T29" s="8">
        <v>30.103111724069972</v>
      </c>
      <c r="U29" s="8">
        <v>34.153792684166078</v>
      </c>
      <c r="W29" s="7">
        <v>3.7758988292103299</v>
      </c>
      <c r="X29" s="8">
        <v>3.8344252610630902</v>
      </c>
      <c r="Y29" s="8">
        <v>4.0285430399044087</v>
      </c>
      <c r="AA29" s="11">
        <v>4.2147039959845003</v>
      </c>
      <c r="AB29" s="7">
        <v>1.7554467905004001</v>
      </c>
      <c r="AC29" s="7">
        <v>7.3986886026601697</v>
      </c>
      <c r="AD29" s="10">
        <v>7.4</v>
      </c>
      <c r="AE29" s="8">
        <v>7.4290232259311093</v>
      </c>
      <c r="AF29" s="8">
        <v>7.5441730859330418</v>
      </c>
      <c r="AG29" s="8">
        <v>8.5593185818195661</v>
      </c>
      <c r="AI29" s="7">
        <v>0.88877678448202602</v>
      </c>
      <c r="AJ29" s="8">
        <v>0.90255282464149744</v>
      </c>
      <c r="AK29" s="8">
        <v>0.94824456138897317</v>
      </c>
      <c r="AM29" s="7">
        <v>389.13</v>
      </c>
      <c r="AN29" s="5">
        <v>383.13808412452801</v>
      </c>
    </row>
    <row r="30" spans="1:40" x14ac:dyDescent="0.25">
      <c r="A30" s="6" t="s">
        <v>97</v>
      </c>
      <c r="B30" s="6" t="s">
        <v>27</v>
      </c>
      <c r="C30" s="6" t="s">
        <v>28</v>
      </c>
      <c r="D30" s="6">
        <v>3</v>
      </c>
      <c r="E30" s="6" t="s">
        <v>21</v>
      </c>
      <c r="F30" s="7">
        <v>248.64709999999999</v>
      </c>
      <c r="G30" s="8">
        <v>249.66655311</v>
      </c>
      <c r="H30" s="8">
        <v>253.536384683205</v>
      </c>
      <c r="I30" s="8">
        <v>287.6522932158997</v>
      </c>
      <c r="K30" s="7">
        <v>61.64</v>
      </c>
      <c r="L30" s="8">
        <v>62.595420000000004</v>
      </c>
      <c r="M30" s="8">
        <v>65.764313137499997</v>
      </c>
      <c r="O30" s="9">
        <v>1.1222493282924999</v>
      </c>
      <c r="P30" s="7">
        <v>26.306625454085101</v>
      </c>
      <c r="Q30" s="7">
        <v>29.522592745489401</v>
      </c>
      <c r="R30" s="10">
        <v>29.52</v>
      </c>
      <c r="S30" s="8">
        <v>29.643635375745909</v>
      </c>
      <c r="T30" s="8">
        <v>30.103111724069972</v>
      </c>
      <c r="U30" s="8">
        <v>34.153792684166078</v>
      </c>
      <c r="W30" s="7">
        <v>3.7350414929158902</v>
      </c>
      <c r="X30" s="8">
        <v>3.7929346360560867</v>
      </c>
      <c r="Y30" s="8">
        <v>3.9849519520064258</v>
      </c>
      <c r="AA30" s="11">
        <v>4.1591854442105101</v>
      </c>
      <c r="AB30" s="7">
        <v>1.5822040870621501</v>
      </c>
      <c r="AC30" s="7">
        <v>6.5806802086792899</v>
      </c>
      <c r="AD30" s="10">
        <v>6.58</v>
      </c>
      <c r="AE30" s="8">
        <v>6.6076609975348584</v>
      </c>
      <c r="AF30" s="8">
        <v>6.7100797429966494</v>
      </c>
      <c r="AG30" s="8">
        <v>7.6129894655802488</v>
      </c>
      <c r="AI30" s="7">
        <v>0.97651698151092603</v>
      </c>
      <c r="AJ30" s="8">
        <v>0.99165299472434543</v>
      </c>
      <c r="AK30" s="8">
        <v>1.0418554275822653</v>
      </c>
      <c r="AM30" s="7">
        <v>406.22</v>
      </c>
      <c r="AN30" s="5">
        <v>400.21019588273498</v>
      </c>
    </row>
    <row r="31" spans="1:40" x14ac:dyDescent="0.25">
      <c r="A31" s="6" t="s">
        <v>98</v>
      </c>
      <c r="B31" s="6" t="s">
        <v>27</v>
      </c>
      <c r="C31" s="6" t="s">
        <v>28</v>
      </c>
      <c r="D31" s="6">
        <v>3</v>
      </c>
      <c r="E31" s="6" t="s">
        <v>22</v>
      </c>
      <c r="F31" s="7">
        <v>264.21784872161101</v>
      </c>
      <c r="G31" s="8">
        <v>265.30114190136959</v>
      </c>
      <c r="H31" s="8">
        <v>269.41330960084082</v>
      </c>
      <c r="I31" s="8">
        <v>305.66562044497232</v>
      </c>
      <c r="K31" s="7">
        <v>61.64</v>
      </c>
      <c r="L31" s="8">
        <v>62.595420000000004</v>
      </c>
      <c r="M31" s="8">
        <v>65.764313137499997</v>
      </c>
      <c r="O31" s="9">
        <v>1.1222493282924999</v>
      </c>
      <c r="P31" s="7">
        <v>26.306625454085101</v>
      </c>
      <c r="Q31" s="7">
        <v>29.522592745489401</v>
      </c>
      <c r="R31" s="10">
        <v>29.52</v>
      </c>
      <c r="S31" s="8">
        <v>29.643635375745909</v>
      </c>
      <c r="T31" s="8">
        <v>30.103111724069972</v>
      </c>
      <c r="U31" s="8">
        <v>34.153792684166078</v>
      </c>
      <c r="W31" s="7">
        <v>3.7758988292103299</v>
      </c>
      <c r="X31" s="8">
        <v>3.8344252610630902</v>
      </c>
      <c r="Y31" s="8">
        <v>4.0285430399044087</v>
      </c>
      <c r="AA31" s="11">
        <v>4.2147039959845003</v>
      </c>
      <c r="AB31" s="7">
        <v>1.7554467905004001</v>
      </c>
      <c r="AC31" s="7">
        <v>7.3986886026601697</v>
      </c>
      <c r="AD31" s="10">
        <v>7.4</v>
      </c>
      <c r="AE31" s="8">
        <v>7.4290232259311093</v>
      </c>
      <c r="AF31" s="8">
        <v>7.5441730859330418</v>
      </c>
      <c r="AG31" s="8">
        <v>8.5593185818195661</v>
      </c>
      <c r="AI31" s="7">
        <v>0.88877678448202602</v>
      </c>
      <c r="AJ31" s="8">
        <v>0.90255282464149744</v>
      </c>
      <c r="AK31" s="8">
        <v>0.94824456138897317</v>
      </c>
      <c r="AM31" s="7">
        <v>425.47</v>
      </c>
      <c r="AN31" s="5">
        <v>419.11983244975102</v>
      </c>
    </row>
    <row r="32" spans="1:40" x14ac:dyDescent="0.25">
      <c r="A32" s="6" t="s">
        <v>99</v>
      </c>
      <c r="B32" s="6" t="s">
        <v>27</v>
      </c>
      <c r="C32" s="6" t="s">
        <v>28</v>
      </c>
      <c r="D32" s="6">
        <v>4</v>
      </c>
      <c r="E32" s="6" t="s">
        <v>21</v>
      </c>
      <c r="F32" s="7">
        <v>248.64709999999999</v>
      </c>
      <c r="G32" s="8">
        <v>249.66655311</v>
      </c>
      <c r="H32" s="8">
        <v>253.536384683205</v>
      </c>
      <c r="I32" s="8">
        <v>287.6522932158997</v>
      </c>
      <c r="K32" s="7">
        <v>74.900000000000006</v>
      </c>
      <c r="L32" s="8">
        <v>76.060950000000005</v>
      </c>
      <c r="M32" s="8">
        <v>79.911535593750003</v>
      </c>
      <c r="O32" s="9">
        <v>1.7360967625008299</v>
      </c>
      <c r="P32" s="7">
        <v>26.579189188328701</v>
      </c>
      <c r="Q32" s="7">
        <v>46.144044299754398</v>
      </c>
      <c r="R32" s="10">
        <v>46.14</v>
      </c>
      <c r="S32" s="8">
        <v>46.33323488138339</v>
      </c>
      <c r="T32" s="8">
        <v>47.051400022044838</v>
      </c>
      <c r="U32" s="8">
        <v>53.382646172347954</v>
      </c>
      <c r="W32" s="7">
        <v>5.7780328133709196</v>
      </c>
      <c r="X32" s="8">
        <v>5.8675923219781696</v>
      </c>
      <c r="Y32" s="8">
        <v>6.1646391832783136</v>
      </c>
      <c r="AA32" s="11">
        <v>4.1591854442105101</v>
      </c>
      <c r="AB32" s="7">
        <v>1.5822040870621501</v>
      </c>
      <c r="AC32" s="7">
        <v>6.5806802086792899</v>
      </c>
      <c r="AD32" s="10">
        <v>6.58</v>
      </c>
      <c r="AE32" s="8">
        <v>6.6076609975348584</v>
      </c>
      <c r="AF32" s="8">
        <v>6.7100797429966494</v>
      </c>
      <c r="AG32" s="8">
        <v>7.6129894655802488</v>
      </c>
      <c r="AI32" s="7">
        <v>0.97651698151092603</v>
      </c>
      <c r="AJ32" s="8">
        <v>0.99165299472434543</v>
      </c>
      <c r="AK32" s="8">
        <v>1.0418554275822653</v>
      </c>
      <c r="AM32" s="7">
        <v>442.13</v>
      </c>
      <c r="AN32" s="5">
        <v>435.76595905843902</v>
      </c>
    </row>
    <row r="33" spans="1:40" x14ac:dyDescent="0.25">
      <c r="A33" s="6" t="s">
        <v>100</v>
      </c>
      <c r="B33" s="6" t="s">
        <v>27</v>
      </c>
      <c r="C33" s="6" t="s">
        <v>28</v>
      </c>
      <c r="D33" s="6">
        <v>4</v>
      </c>
      <c r="E33" s="6" t="s">
        <v>22</v>
      </c>
      <c r="F33" s="7">
        <v>284.08</v>
      </c>
      <c r="G33" s="8">
        <v>285.24472800000001</v>
      </c>
      <c r="H33" s="8">
        <v>289.66602128400001</v>
      </c>
      <c r="I33" s="8">
        <v>328.64354121472883</v>
      </c>
      <c r="K33" s="7">
        <v>74.900000000000006</v>
      </c>
      <c r="L33" s="8">
        <v>76.060950000000005</v>
      </c>
      <c r="M33" s="8">
        <v>79.911535593750003</v>
      </c>
      <c r="O33" s="9">
        <v>1.7360967625008299</v>
      </c>
      <c r="P33" s="7">
        <v>26.579189188328701</v>
      </c>
      <c r="Q33" s="7">
        <v>46.144044299754398</v>
      </c>
      <c r="R33" s="10">
        <v>46.14</v>
      </c>
      <c r="S33" s="8">
        <v>46.33323488138339</v>
      </c>
      <c r="T33" s="8">
        <v>47.051400022044838</v>
      </c>
      <c r="U33" s="8">
        <v>53.382646172347954</v>
      </c>
      <c r="W33" s="7">
        <v>5.8412382771452602</v>
      </c>
      <c r="X33" s="8">
        <v>5.9317774704410118</v>
      </c>
      <c r="Y33" s="8">
        <v>6.2320737048820876</v>
      </c>
      <c r="AA33" s="11">
        <v>4.2147039959845003</v>
      </c>
      <c r="AB33" s="7">
        <v>1.7554467905004001</v>
      </c>
      <c r="AC33" s="7">
        <v>7.3986886026601697</v>
      </c>
      <c r="AD33" s="10">
        <v>7.4</v>
      </c>
      <c r="AE33" s="8">
        <v>7.4290232259311093</v>
      </c>
      <c r="AF33" s="8">
        <v>7.5441730859330418</v>
      </c>
      <c r="AG33" s="8">
        <v>8.5593185818195661</v>
      </c>
      <c r="AI33" s="7">
        <v>0.88877678448202602</v>
      </c>
      <c r="AJ33" s="8">
        <v>0.90255282464149744</v>
      </c>
      <c r="AK33" s="8">
        <v>0.94824456138897317</v>
      </c>
      <c r="AM33" s="7">
        <v>484.8</v>
      </c>
      <c r="AN33" s="5">
        <v>477.67735982891702</v>
      </c>
    </row>
    <row r="34" spans="1:40" x14ac:dyDescent="0.25">
      <c r="A34" s="6" t="s">
        <v>101</v>
      </c>
      <c r="B34" s="6" t="s">
        <v>29</v>
      </c>
      <c r="C34" s="6" t="s">
        <v>30</v>
      </c>
      <c r="D34" s="6"/>
      <c r="E34" s="6" t="s">
        <v>21</v>
      </c>
      <c r="F34" s="7">
        <v>305.73349999999999</v>
      </c>
      <c r="G34" s="8">
        <v>306.98700735</v>
      </c>
      <c r="H34" s="8">
        <v>311.74530596392503</v>
      </c>
      <c r="I34" s="8">
        <v>353.69381902271647</v>
      </c>
      <c r="K34" s="7">
        <v>39.11</v>
      </c>
      <c r="L34" s="8">
        <v>39.716205000000002</v>
      </c>
      <c r="M34" s="8">
        <v>41.726837878124996</v>
      </c>
      <c r="O34" s="9">
        <v>0.378143940162393</v>
      </c>
      <c r="P34" s="7">
        <v>22.732744488356101</v>
      </c>
      <c r="Q34" s="7">
        <v>8.5962495715318994</v>
      </c>
      <c r="R34" s="10">
        <v>8.6</v>
      </c>
      <c r="S34" s="8">
        <v>8.6314941947751809</v>
      </c>
      <c r="T34" s="8">
        <v>8.7652823547941967</v>
      </c>
      <c r="U34" s="8">
        <v>9.9447405672832971</v>
      </c>
      <c r="W34" s="7">
        <v>1.2585289838847</v>
      </c>
      <c r="X34" s="8">
        <v>1.278036183134913</v>
      </c>
      <c r="Y34" s="8">
        <v>1.3427367649061179</v>
      </c>
      <c r="AA34" s="11">
        <v>4.1591854442105101</v>
      </c>
      <c r="AB34" s="7">
        <v>1.5822040870621501</v>
      </c>
      <c r="AC34" s="7">
        <v>6.5806802086792899</v>
      </c>
      <c r="AD34" s="10">
        <v>6.58</v>
      </c>
      <c r="AE34" s="8">
        <v>6.6076609975348584</v>
      </c>
      <c r="AF34" s="8">
        <v>6.7100797429966494</v>
      </c>
      <c r="AG34" s="8">
        <v>7.6129894655802488</v>
      </c>
      <c r="AI34" s="7">
        <v>0.97651698151092603</v>
      </c>
      <c r="AJ34" s="8">
        <v>0.99165299472434543</v>
      </c>
      <c r="AK34" s="8">
        <v>1.0418554275822653</v>
      </c>
      <c r="AM34" s="7">
        <v>422.14</v>
      </c>
      <c r="AN34" s="5">
        <v>415.36297912619398</v>
      </c>
    </row>
    <row r="35" spans="1:40" x14ac:dyDescent="0.25">
      <c r="A35" s="6" t="s">
        <v>102</v>
      </c>
      <c r="B35" s="6" t="s">
        <v>29</v>
      </c>
      <c r="C35" s="6" t="s">
        <v>30</v>
      </c>
      <c r="D35" s="6">
        <v>1</v>
      </c>
      <c r="E35" s="6" t="s">
        <v>22</v>
      </c>
      <c r="F35" s="7">
        <v>307.035845412904</v>
      </c>
      <c r="G35" s="8">
        <v>308.29469237909689</v>
      </c>
      <c r="H35" s="8">
        <v>313.07326011097291</v>
      </c>
      <c r="I35" s="8">
        <v>355.20046295534644</v>
      </c>
      <c r="K35" s="7">
        <v>37.159999999999997</v>
      </c>
      <c r="L35" s="8">
        <v>37.735979999999998</v>
      </c>
      <c r="M35" s="8">
        <v>39.646363987499996</v>
      </c>
      <c r="O35" s="9">
        <v>1.01545171658267</v>
      </c>
      <c r="P35" s="7">
        <v>26.429728676419199</v>
      </c>
      <c r="Q35" s="7">
        <v>26.8381133532842</v>
      </c>
      <c r="R35" s="10">
        <v>26.84</v>
      </c>
      <c r="S35" s="8">
        <v>26.948149618032666</v>
      </c>
      <c r="T35" s="8">
        <v>27.365845937112173</v>
      </c>
      <c r="U35" s="8">
        <v>31.048199844922625</v>
      </c>
      <c r="W35" s="7">
        <v>3.4165696081083201</v>
      </c>
      <c r="X35" s="8">
        <v>3.4695264370339993</v>
      </c>
      <c r="Y35" s="8">
        <v>3.6451712129088452</v>
      </c>
      <c r="AA35" s="11">
        <v>4.2147039959845003</v>
      </c>
      <c r="AB35" s="7">
        <v>1.7554467905004001</v>
      </c>
      <c r="AC35" s="7">
        <v>7.3986886026601697</v>
      </c>
      <c r="AD35" s="10">
        <v>7.4</v>
      </c>
      <c r="AE35" s="8">
        <v>7.4290232259311093</v>
      </c>
      <c r="AF35" s="8">
        <v>7.5441730859330418</v>
      </c>
      <c r="AG35" s="8">
        <v>8.5593185818195661</v>
      </c>
      <c r="AI35" s="7">
        <v>0.88877678448202602</v>
      </c>
      <c r="AJ35" s="8">
        <v>0.90255282464149744</v>
      </c>
      <c r="AK35" s="8">
        <v>0.94824456138897317</v>
      </c>
      <c r="AM35" s="7">
        <v>446.25</v>
      </c>
      <c r="AN35" s="5">
        <v>439.04776114388602</v>
      </c>
    </row>
    <row r="36" spans="1:40" x14ac:dyDescent="0.25">
      <c r="A36" s="6" t="s">
        <v>103</v>
      </c>
      <c r="B36" s="6" t="s">
        <v>29</v>
      </c>
      <c r="C36" s="6" t="s">
        <v>30</v>
      </c>
      <c r="D36" s="6">
        <v>2</v>
      </c>
      <c r="E36" s="6" t="s">
        <v>21</v>
      </c>
      <c r="F36" s="7">
        <v>305.73349999999999</v>
      </c>
      <c r="G36" s="8">
        <v>306.98700735</v>
      </c>
      <c r="H36" s="8">
        <v>311.74530596392503</v>
      </c>
      <c r="I36" s="8">
        <v>353.69381902271647</v>
      </c>
      <c r="K36" s="7">
        <v>46.51</v>
      </c>
      <c r="L36" s="8">
        <v>47.230905</v>
      </c>
      <c r="M36" s="8">
        <v>49.621969565624994</v>
      </c>
      <c r="O36" s="9">
        <v>1.01545171658267</v>
      </c>
      <c r="P36" s="7">
        <v>26.429728676419199</v>
      </c>
      <c r="Q36" s="7">
        <v>26.8381133532842</v>
      </c>
      <c r="R36" s="10">
        <v>26.84</v>
      </c>
      <c r="S36" s="8">
        <v>26.948149618032666</v>
      </c>
      <c r="T36" s="8">
        <v>27.365845937112173</v>
      </c>
      <c r="U36" s="8">
        <v>31.048199844922625</v>
      </c>
      <c r="W36" s="7">
        <v>3.3796004148736101</v>
      </c>
      <c r="X36" s="8">
        <v>3.4319842213041514</v>
      </c>
      <c r="Y36" s="8">
        <v>3.6057284225076738</v>
      </c>
      <c r="AA36" s="11">
        <v>4.1591854442105101</v>
      </c>
      <c r="AB36" s="7">
        <v>1.5822040870621501</v>
      </c>
      <c r="AC36" s="7">
        <v>6.5806802086792899</v>
      </c>
      <c r="AD36" s="10">
        <v>6.58</v>
      </c>
      <c r="AE36" s="8">
        <v>6.6076609975348584</v>
      </c>
      <c r="AF36" s="8">
        <v>6.7100797429966494</v>
      </c>
      <c r="AG36" s="8">
        <v>7.6129894655802488</v>
      </c>
      <c r="AI36" s="7">
        <v>0.97651698151092603</v>
      </c>
      <c r="AJ36" s="8">
        <v>0.99165299472434543</v>
      </c>
      <c r="AK36" s="8">
        <v>1.0418554275822653</v>
      </c>
      <c r="AM36" s="7">
        <v>453.78</v>
      </c>
      <c r="AN36" s="5">
        <v>446.62456174893401</v>
      </c>
    </row>
    <row r="37" spans="1:40" x14ac:dyDescent="0.25">
      <c r="A37" s="6" t="s">
        <v>104</v>
      </c>
      <c r="B37" s="6" t="s">
        <v>29</v>
      </c>
      <c r="C37" s="6" t="s">
        <v>30</v>
      </c>
      <c r="D37" s="6">
        <v>2</v>
      </c>
      <c r="E37" s="6" t="s">
        <v>22</v>
      </c>
      <c r="F37" s="7">
        <v>306.3659639</v>
      </c>
      <c r="G37" s="8">
        <v>307.62206435198999</v>
      </c>
      <c r="H37" s="8">
        <v>312.39020634944586</v>
      </c>
      <c r="I37" s="8">
        <v>354.42549733793214</v>
      </c>
      <c r="K37" s="7">
        <v>46.51</v>
      </c>
      <c r="L37" s="8">
        <v>47.230905</v>
      </c>
      <c r="M37" s="8">
        <v>49.621969565624994</v>
      </c>
      <c r="O37" s="9">
        <v>1.01545171658267</v>
      </c>
      <c r="P37" s="7">
        <v>26.429728676419199</v>
      </c>
      <c r="Q37" s="7">
        <v>26.8381133532842</v>
      </c>
      <c r="R37" s="10">
        <v>26.84</v>
      </c>
      <c r="S37" s="8">
        <v>26.948149618032666</v>
      </c>
      <c r="T37" s="8">
        <v>27.365845937112173</v>
      </c>
      <c r="U37" s="8">
        <v>31.048199844922625</v>
      </c>
      <c r="W37" s="7">
        <v>3.4165696081083201</v>
      </c>
      <c r="X37" s="8">
        <v>3.4695264370339993</v>
      </c>
      <c r="Y37" s="8">
        <v>3.6451712129088452</v>
      </c>
      <c r="AA37" s="11">
        <v>4.2147039959845003</v>
      </c>
      <c r="AB37" s="7">
        <v>1.7554467905004001</v>
      </c>
      <c r="AC37" s="7">
        <v>7.3986886026601697</v>
      </c>
      <c r="AD37" s="10">
        <v>7.4</v>
      </c>
      <c r="AE37" s="8">
        <v>7.4290232259311093</v>
      </c>
      <c r="AF37" s="8">
        <v>7.5441730859330418</v>
      </c>
      <c r="AG37" s="8">
        <v>8.5593185818195661</v>
      </c>
      <c r="AI37" s="7">
        <v>0.88877678448202602</v>
      </c>
      <c r="AJ37" s="8">
        <v>0.90255282464149744</v>
      </c>
      <c r="AK37" s="8">
        <v>0.94824456138897317</v>
      </c>
      <c r="AM37" s="7">
        <v>455.44</v>
      </c>
      <c r="AN37" s="5">
        <v>448.24840110459701</v>
      </c>
    </row>
    <row r="38" spans="1:40" x14ac:dyDescent="0.25">
      <c r="A38" s="6" t="s">
        <v>105</v>
      </c>
      <c r="B38" s="6" t="s">
        <v>29</v>
      </c>
      <c r="C38" s="6" t="s">
        <v>30</v>
      </c>
      <c r="D38" s="6">
        <v>3</v>
      </c>
      <c r="E38" s="6" t="s">
        <v>21</v>
      </c>
      <c r="F38" s="7">
        <v>305.73349999999999</v>
      </c>
      <c r="G38" s="8">
        <v>306.98700735</v>
      </c>
      <c r="H38" s="8">
        <v>311.74530596392503</v>
      </c>
      <c r="I38" s="8">
        <v>353.69381902271647</v>
      </c>
      <c r="K38" s="7">
        <v>61.64</v>
      </c>
      <c r="L38" s="8">
        <v>62.595420000000004</v>
      </c>
      <c r="M38" s="8">
        <v>65.764313137499997</v>
      </c>
      <c r="O38" s="9">
        <v>1.01545171658267</v>
      </c>
      <c r="P38" s="7">
        <v>26.429728676419199</v>
      </c>
      <c r="Q38" s="7">
        <v>26.8381133532842</v>
      </c>
      <c r="R38" s="10">
        <v>26.84</v>
      </c>
      <c r="S38" s="8">
        <v>26.948149618032666</v>
      </c>
      <c r="T38" s="8">
        <v>27.365845937112173</v>
      </c>
      <c r="U38" s="8">
        <v>31.048199844922625</v>
      </c>
      <c r="W38" s="7">
        <v>3.3796004148736101</v>
      </c>
      <c r="X38" s="8">
        <v>3.4319842213041514</v>
      </c>
      <c r="Y38" s="8">
        <v>3.6057284225076738</v>
      </c>
      <c r="AA38" s="11">
        <v>4.1591854442105101</v>
      </c>
      <c r="AB38" s="7">
        <v>1.5822040870621501</v>
      </c>
      <c r="AC38" s="7">
        <v>6.5806802086792899</v>
      </c>
      <c r="AD38" s="10">
        <v>6.58</v>
      </c>
      <c r="AE38" s="8">
        <v>6.6076609975348584</v>
      </c>
      <c r="AF38" s="8">
        <v>6.7100797429966494</v>
      </c>
      <c r="AG38" s="8">
        <v>7.6129894655802488</v>
      </c>
      <c r="AI38" s="7">
        <v>0.97651698151092603</v>
      </c>
      <c r="AJ38" s="8">
        <v>0.99165299472434543</v>
      </c>
      <c r="AK38" s="8">
        <v>1.0418554275822653</v>
      </c>
      <c r="AM38" s="7">
        <v>469.92</v>
      </c>
      <c r="AN38" s="5">
        <v>462.76690532080897</v>
      </c>
    </row>
    <row r="39" spans="1:40" x14ac:dyDescent="0.25">
      <c r="A39" s="6" t="s">
        <v>106</v>
      </c>
      <c r="B39" s="6" t="s">
        <v>29</v>
      </c>
      <c r="C39" s="6" t="s">
        <v>30</v>
      </c>
      <c r="D39" s="6">
        <v>3</v>
      </c>
      <c r="E39" s="6" t="s">
        <v>22</v>
      </c>
      <c r="F39" s="7">
        <v>321.91565449298298</v>
      </c>
      <c r="G39" s="8">
        <v>323.23550867640421</v>
      </c>
      <c r="H39" s="8">
        <v>328.2456590608885</v>
      </c>
      <c r="I39" s="8">
        <v>372.41446305629069</v>
      </c>
      <c r="K39" s="7">
        <v>61.64</v>
      </c>
      <c r="L39" s="8">
        <v>62.595420000000004</v>
      </c>
      <c r="M39" s="8">
        <v>65.764313137499997</v>
      </c>
      <c r="O39" s="9">
        <v>1.01545171658267</v>
      </c>
      <c r="P39" s="7">
        <v>26.429728676419199</v>
      </c>
      <c r="Q39" s="7">
        <v>26.8381133532842</v>
      </c>
      <c r="R39" s="10">
        <v>26.84</v>
      </c>
      <c r="S39" s="8">
        <v>26.948149618032666</v>
      </c>
      <c r="T39" s="8">
        <v>27.365845937112173</v>
      </c>
      <c r="U39" s="8">
        <v>31.048199844922625</v>
      </c>
      <c r="W39" s="7">
        <v>3.4165696081083201</v>
      </c>
      <c r="X39" s="8">
        <v>3.4695264370339993</v>
      </c>
      <c r="Y39" s="8">
        <v>3.6451712129088452</v>
      </c>
      <c r="AA39" s="11">
        <v>4.2147039959845003</v>
      </c>
      <c r="AB39" s="7">
        <v>1.7554467905004001</v>
      </c>
      <c r="AC39" s="7">
        <v>7.3986886026601697</v>
      </c>
      <c r="AD39" s="10">
        <v>7.4</v>
      </c>
      <c r="AE39" s="8">
        <v>7.4290232259311093</v>
      </c>
      <c r="AF39" s="8">
        <v>7.5441730859330418</v>
      </c>
      <c r="AG39" s="8">
        <v>8.5593185818195661</v>
      </c>
      <c r="AI39" s="7">
        <v>0.88877678448202602</v>
      </c>
      <c r="AJ39" s="8">
        <v>0.90255282464149744</v>
      </c>
      <c r="AK39" s="8">
        <v>0.94824456138897317</v>
      </c>
      <c r="AM39" s="7">
        <v>489.9</v>
      </c>
      <c r="AN39" s="5">
        <v>482.37971039483102</v>
      </c>
    </row>
    <row r="40" spans="1:40" x14ac:dyDescent="0.25">
      <c r="A40" s="6" t="s">
        <v>107</v>
      </c>
      <c r="B40" s="6" t="s">
        <v>29</v>
      </c>
      <c r="C40" s="6" t="s">
        <v>30</v>
      </c>
      <c r="D40" s="6">
        <v>4</v>
      </c>
      <c r="E40" s="6" t="s">
        <v>21</v>
      </c>
      <c r="F40" s="7">
        <v>305.73349999999999</v>
      </c>
      <c r="G40" s="8">
        <v>306.98700735</v>
      </c>
      <c r="H40" s="8">
        <v>311.74530596392503</v>
      </c>
      <c r="I40" s="8">
        <v>353.69381902271647</v>
      </c>
      <c r="K40" s="7">
        <v>74.900000000000006</v>
      </c>
      <c r="L40" s="8">
        <v>76.060950000000005</v>
      </c>
      <c r="M40" s="8">
        <v>79.911535593750003</v>
      </c>
      <c r="O40" s="9">
        <v>1.629299150791</v>
      </c>
      <c r="P40" s="7">
        <v>26.673778652895201</v>
      </c>
      <c r="Q40" s="7">
        <v>43.459564907549201</v>
      </c>
      <c r="R40" s="10">
        <v>43.46</v>
      </c>
      <c r="S40" s="8">
        <v>43.637749123670154</v>
      </c>
      <c r="T40" s="8">
        <v>44.314134235087046</v>
      </c>
      <c r="U40" s="8">
        <v>50.277053333104512</v>
      </c>
      <c r="W40" s="7">
        <v>5.4225917353286297</v>
      </c>
      <c r="X40" s="8">
        <v>5.506641907226224</v>
      </c>
      <c r="Y40" s="8">
        <v>5.7854156537795509</v>
      </c>
      <c r="AA40" s="11">
        <v>4.1591854442105101</v>
      </c>
      <c r="AB40" s="7">
        <v>1.5822040870621501</v>
      </c>
      <c r="AC40" s="7">
        <v>6.5806802086792899</v>
      </c>
      <c r="AD40" s="10">
        <v>6.58</v>
      </c>
      <c r="AE40" s="8">
        <v>6.6076609975348584</v>
      </c>
      <c r="AF40" s="8">
        <v>6.7100797429966494</v>
      </c>
      <c r="AG40" s="8">
        <v>7.6129894655802488</v>
      </c>
      <c r="AI40" s="7">
        <v>0.97651698151092603</v>
      </c>
      <c r="AJ40" s="8">
        <v>0.99165299472434543</v>
      </c>
      <c r="AK40" s="8">
        <v>1.0418554275822653</v>
      </c>
      <c r="AM40" s="7">
        <v>505.83</v>
      </c>
      <c r="AN40" s="5">
        <v>498.32266849651302</v>
      </c>
    </row>
    <row r="41" spans="1:40" x14ac:dyDescent="0.25">
      <c r="A41" s="6" t="s">
        <v>108</v>
      </c>
      <c r="B41" s="6" t="s">
        <v>29</v>
      </c>
      <c r="C41" s="6" t="s">
        <v>30</v>
      </c>
      <c r="D41" s="6">
        <v>4</v>
      </c>
      <c r="E41" s="6" t="s">
        <v>22</v>
      </c>
      <c r="F41" s="7">
        <v>348</v>
      </c>
      <c r="G41" s="8">
        <v>349.42680000000001</v>
      </c>
      <c r="H41" s="8">
        <v>354.84291540000004</v>
      </c>
      <c r="I41" s="8">
        <v>402.59065172742055</v>
      </c>
      <c r="K41" s="7">
        <v>74.900000000000006</v>
      </c>
      <c r="L41" s="8">
        <v>76.060950000000005</v>
      </c>
      <c r="M41" s="8">
        <v>79.911535593750003</v>
      </c>
      <c r="O41" s="9">
        <v>1.629299150791</v>
      </c>
      <c r="P41" s="7">
        <v>26.673778652895201</v>
      </c>
      <c r="Q41" s="7">
        <v>43.459564907549201</v>
      </c>
      <c r="R41" s="10">
        <v>43.46</v>
      </c>
      <c r="S41" s="8">
        <v>43.637749123670154</v>
      </c>
      <c r="T41" s="8">
        <v>44.314134235087046</v>
      </c>
      <c r="U41" s="8">
        <v>50.277053333104512</v>
      </c>
      <c r="W41" s="7">
        <v>5.4819090560432597</v>
      </c>
      <c r="X41" s="8">
        <v>5.5668786464119302</v>
      </c>
      <c r="Y41" s="8">
        <v>5.8487018778865334</v>
      </c>
      <c r="AA41" s="11">
        <v>4.2147039959845003</v>
      </c>
      <c r="AB41" s="7">
        <v>1.7554467905004001</v>
      </c>
      <c r="AC41" s="7">
        <v>7.3986886026601697</v>
      </c>
      <c r="AD41" s="10">
        <v>7.4</v>
      </c>
      <c r="AE41" s="8">
        <v>7.4290232259311093</v>
      </c>
      <c r="AF41" s="8">
        <v>7.5441730859330418</v>
      </c>
      <c r="AG41" s="8">
        <v>8.5593185818195661</v>
      </c>
      <c r="AI41" s="7">
        <v>0.88877678448202602</v>
      </c>
      <c r="AJ41" s="8">
        <v>0.90255282464149744</v>
      </c>
      <c r="AK41" s="8">
        <v>0.94824456138897317</v>
      </c>
      <c r="AM41" s="7">
        <v>556.54999999999995</v>
      </c>
      <c r="AN41" s="5">
        <v>548.13550567537004</v>
      </c>
    </row>
    <row r="42" spans="1:40" x14ac:dyDescent="0.25">
      <c r="A42" s="6" t="s">
        <v>109</v>
      </c>
      <c r="B42" s="6" t="s">
        <v>31</v>
      </c>
      <c r="C42" s="6" t="s">
        <v>32</v>
      </c>
      <c r="D42" s="6"/>
      <c r="E42" s="6" t="s">
        <v>21</v>
      </c>
      <c r="F42" s="7">
        <v>388.41</v>
      </c>
      <c r="G42" s="8">
        <v>390.00248100000005</v>
      </c>
      <c r="H42" s="8">
        <v>396.04751945550009</v>
      </c>
      <c r="I42" s="8">
        <v>449.33975585473405</v>
      </c>
      <c r="K42" s="7">
        <v>38.270000000000003</v>
      </c>
      <c r="L42" s="8">
        <v>38.863185000000009</v>
      </c>
      <c r="M42" s="8">
        <v>40.830633740625004</v>
      </c>
      <c r="O42" s="9">
        <v>0.36379828027960198</v>
      </c>
      <c r="P42" s="7">
        <v>22.681369434073702</v>
      </c>
      <c r="Q42" s="7">
        <v>8.2514431945023397</v>
      </c>
      <c r="R42" s="10">
        <v>8.25</v>
      </c>
      <c r="S42" s="8">
        <v>8.285274111599799</v>
      </c>
      <c r="T42" s="8">
        <v>8.4136958603295966</v>
      </c>
      <c r="U42" s="8">
        <v>9.5458445211680623</v>
      </c>
      <c r="W42" s="7">
        <v>1.21078412580845</v>
      </c>
      <c r="X42" s="8">
        <v>1.2295512797584811</v>
      </c>
      <c r="Y42" s="8">
        <v>1.2917973132962541</v>
      </c>
      <c r="AA42" s="11">
        <v>4.1591854442105101</v>
      </c>
      <c r="AB42" s="7">
        <v>1.5822040870621501</v>
      </c>
      <c r="AC42" s="7">
        <v>6.5806802086792899</v>
      </c>
      <c r="AD42" s="10">
        <v>6.58</v>
      </c>
      <c r="AE42" s="8">
        <v>6.6076609975348584</v>
      </c>
      <c r="AF42" s="8">
        <v>6.7100797429966494</v>
      </c>
      <c r="AG42" s="8">
        <v>7.6129894655802488</v>
      </c>
      <c r="AI42" s="7">
        <v>0.97651698151092603</v>
      </c>
      <c r="AJ42" s="8">
        <v>0.99165299472434543</v>
      </c>
      <c r="AK42" s="8">
        <v>1.0418554275822653</v>
      </c>
      <c r="AM42" s="7">
        <v>518.16999999999996</v>
      </c>
      <c r="AN42" s="5">
        <v>509.66287632298599</v>
      </c>
    </row>
    <row r="43" spans="1:40" x14ac:dyDescent="0.25">
      <c r="A43" s="6" t="s">
        <v>110</v>
      </c>
      <c r="B43" s="6" t="s">
        <v>31</v>
      </c>
      <c r="C43" s="6" t="s">
        <v>32</v>
      </c>
      <c r="D43" s="6">
        <v>1</v>
      </c>
      <c r="E43" s="6" t="s">
        <v>22</v>
      </c>
      <c r="F43" s="7">
        <v>355.78</v>
      </c>
      <c r="G43" s="8">
        <v>357.23869799999994</v>
      </c>
      <c r="H43" s="8">
        <v>362.77589781899997</v>
      </c>
      <c r="I43" s="8">
        <v>411.59109790684386</v>
      </c>
      <c r="K43" s="7">
        <v>37.159999999999997</v>
      </c>
      <c r="L43" s="8">
        <v>37.735979999999998</v>
      </c>
      <c r="M43" s="8">
        <v>39.646363987499996</v>
      </c>
      <c r="O43" s="9">
        <v>0.77326338799675098</v>
      </c>
      <c r="P43" s="7">
        <v>26.280166891589399</v>
      </c>
      <c r="Q43" s="7">
        <v>20.3214908877105</v>
      </c>
      <c r="R43" s="10">
        <v>20.32</v>
      </c>
      <c r="S43" s="8">
        <v>20.404809000350113</v>
      </c>
      <c r="T43" s="8">
        <v>20.721083539855542</v>
      </c>
      <c r="U43" s="8">
        <v>23.50931684067876</v>
      </c>
      <c r="W43" s="7">
        <v>2.60170734595187</v>
      </c>
      <c r="X43" s="8">
        <v>2.6420338098141243</v>
      </c>
      <c r="Y43" s="8">
        <v>2.7757867714359641</v>
      </c>
      <c r="AA43" s="11">
        <v>4.2147039959845003</v>
      </c>
      <c r="AB43" s="7">
        <v>1.7554467905004001</v>
      </c>
      <c r="AC43" s="7">
        <v>7.3986886026601697</v>
      </c>
      <c r="AD43" s="10">
        <v>7.4</v>
      </c>
      <c r="AE43" s="8">
        <v>7.4290232259311093</v>
      </c>
      <c r="AF43" s="8">
        <v>7.5441730859330418</v>
      </c>
      <c r="AG43" s="8">
        <v>8.5593185818195661</v>
      </c>
      <c r="AI43" s="7">
        <v>0.88877678448202602</v>
      </c>
      <c r="AJ43" s="8">
        <v>0.90255282464149744</v>
      </c>
      <c r="AK43" s="8">
        <v>0.94824456138897317</v>
      </c>
      <c r="AM43" s="7">
        <v>495.12</v>
      </c>
      <c r="AN43" s="5">
        <v>487.03012864966701</v>
      </c>
    </row>
    <row r="44" spans="1:40" x14ac:dyDescent="0.25">
      <c r="A44" s="6" t="s">
        <v>111</v>
      </c>
      <c r="B44" s="6" t="s">
        <v>31</v>
      </c>
      <c r="C44" s="6" t="s">
        <v>32</v>
      </c>
      <c r="D44" s="6">
        <v>2</v>
      </c>
      <c r="E44" s="6" t="s">
        <v>21</v>
      </c>
      <c r="F44" s="7">
        <v>388.41</v>
      </c>
      <c r="G44" s="8">
        <v>390.00248100000005</v>
      </c>
      <c r="H44" s="8">
        <v>396.04751945550009</v>
      </c>
      <c r="I44" s="8">
        <v>449.33975585473405</v>
      </c>
      <c r="K44" s="7">
        <v>46.51</v>
      </c>
      <c r="L44" s="8">
        <v>47.230905</v>
      </c>
      <c r="M44" s="8">
        <v>49.621969565624994</v>
      </c>
      <c r="O44" s="9">
        <v>0.77326338799675098</v>
      </c>
      <c r="P44" s="7">
        <v>26.280166891589399</v>
      </c>
      <c r="Q44" s="7">
        <v>20.3214908877105</v>
      </c>
      <c r="R44" s="10">
        <v>20.32</v>
      </c>
      <c r="S44" s="8">
        <v>20.404809000350113</v>
      </c>
      <c r="T44" s="8">
        <v>20.721083539855542</v>
      </c>
      <c r="U44" s="8">
        <v>23.50931684067876</v>
      </c>
      <c r="W44" s="7">
        <v>2.5735554179523898</v>
      </c>
      <c r="X44" s="8">
        <v>2.613445526930652</v>
      </c>
      <c r="Y44" s="8">
        <v>2.7457512067315162</v>
      </c>
      <c r="AA44" s="11">
        <v>4.1591854442105101</v>
      </c>
      <c r="AB44" s="7">
        <v>1.5822040870621501</v>
      </c>
      <c r="AC44" s="7">
        <v>6.5806802086792899</v>
      </c>
      <c r="AD44" s="10">
        <v>6.58</v>
      </c>
      <c r="AE44" s="8">
        <v>6.6076609975348584</v>
      </c>
      <c r="AF44" s="8">
        <v>6.7100797429966494</v>
      </c>
      <c r="AG44" s="8">
        <v>7.6129894655802488</v>
      </c>
      <c r="AI44" s="7">
        <v>0.97651698151092603</v>
      </c>
      <c r="AJ44" s="8">
        <v>0.99165299472434543</v>
      </c>
      <c r="AK44" s="8">
        <v>1.0418554275822653</v>
      </c>
      <c r="AM44" s="7">
        <v>542.64</v>
      </c>
      <c r="AN44" s="5">
        <v>533.87163836093202</v>
      </c>
    </row>
    <row r="45" spans="1:40" x14ac:dyDescent="0.25">
      <c r="A45" s="6" t="s">
        <v>112</v>
      </c>
      <c r="B45" s="6" t="s">
        <v>31</v>
      </c>
      <c r="C45" s="6" t="s">
        <v>32</v>
      </c>
      <c r="D45" s="6">
        <v>2</v>
      </c>
      <c r="E45" s="6" t="s">
        <v>22</v>
      </c>
      <c r="F45" s="7">
        <v>367.50965350000001</v>
      </c>
      <c r="G45" s="8">
        <v>369.01644307934998</v>
      </c>
      <c r="H45" s="8">
        <v>374.73619794707992</v>
      </c>
      <c r="I45" s="8">
        <v>425.16077850196405</v>
      </c>
      <c r="K45" s="7">
        <v>46.51</v>
      </c>
      <c r="L45" s="8">
        <v>47.230905</v>
      </c>
      <c r="M45" s="8">
        <v>49.621969565624994</v>
      </c>
      <c r="O45" s="9">
        <v>0.77326338799675098</v>
      </c>
      <c r="P45" s="7">
        <v>26.280166891589399</v>
      </c>
      <c r="Q45" s="7">
        <v>20.3214908877105</v>
      </c>
      <c r="R45" s="10">
        <v>20.32</v>
      </c>
      <c r="S45" s="8">
        <v>20.404809000350113</v>
      </c>
      <c r="T45" s="8">
        <v>20.721083539855542</v>
      </c>
      <c r="U45" s="8">
        <v>23.50931684067876</v>
      </c>
      <c r="W45" s="7">
        <v>2.60170734595187</v>
      </c>
      <c r="X45" s="8">
        <v>2.6420338098141243</v>
      </c>
      <c r="Y45" s="8">
        <v>2.7757867714359641</v>
      </c>
      <c r="AA45" s="11">
        <v>4.2147039959845003</v>
      </c>
      <c r="AB45" s="7">
        <v>1.7554467905004001</v>
      </c>
      <c r="AC45" s="7">
        <v>7.3986886026601697</v>
      </c>
      <c r="AD45" s="10">
        <v>7.4</v>
      </c>
      <c r="AE45" s="8">
        <v>7.4290232259311093</v>
      </c>
      <c r="AF45" s="8">
        <v>7.5441730859330418</v>
      </c>
      <c r="AG45" s="8">
        <v>8.5593185818195661</v>
      </c>
      <c r="AI45" s="7">
        <v>0.88877678448202602</v>
      </c>
      <c r="AJ45" s="8">
        <v>0.90255282464149744</v>
      </c>
      <c r="AK45" s="8">
        <v>0.94824456138897317</v>
      </c>
      <c r="AM45" s="7">
        <v>518.91999999999996</v>
      </c>
      <c r="AN45" s="5">
        <v>510.57541482291202</v>
      </c>
    </row>
    <row r="46" spans="1:40" x14ac:dyDescent="0.25">
      <c r="A46" s="6" t="s">
        <v>113</v>
      </c>
      <c r="B46" s="6" t="s">
        <v>31</v>
      </c>
      <c r="C46" s="6" t="s">
        <v>32</v>
      </c>
      <c r="D46" s="6">
        <v>3</v>
      </c>
      <c r="E46" s="6" t="s">
        <v>21</v>
      </c>
      <c r="F46" s="7">
        <v>388.41</v>
      </c>
      <c r="G46" s="8">
        <v>390.00248100000005</v>
      </c>
      <c r="H46" s="8">
        <v>396.04751945550009</v>
      </c>
      <c r="I46" s="8">
        <v>449.33975585473405</v>
      </c>
      <c r="K46" s="7">
        <v>61.64</v>
      </c>
      <c r="L46" s="8">
        <v>62.595420000000004</v>
      </c>
      <c r="M46" s="8">
        <v>65.764313137499997</v>
      </c>
      <c r="O46" s="9">
        <v>0.77326338799675098</v>
      </c>
      <c r="P46" s="7">
        <v>26.280166891589399</v>
      </c>
      <c r="Q46" s="7">
        <v>20.3214908877105</v>
      </c>
      <c r="R46" s="10">
        <v>20.32</v>
      </c>
      <c r="S46" s="8">
        <v>20.404809000350113</v>
      </c>
      <c r="T46" s="8">
        <v>20.721083539855542</v>
      </c>
      <c r="U46" s="8">
        <v>23.50931684067876</v>
      </c>
      <c r="W46" s="7">
        <v>2.5735554179523898</v>
      </c>
      <c r="X46" s="8">
        <v>2.613445526930652</v>
      </c>
      <c r="Y46" s="8">
        <v>2.7457512067315162</v>
      </c>
      <c r="AA46" s="11">
        <v>4.1591854442105101</v>
      </c>
      <c r="AB46" s="7">
        <v>1.5822040870621501</v>
      </c>
      <c r="AC46" s="7">
        <v>6.5806802086792899</v>
      </c>
      <c r="AD46" s="10">
        <v>6.58</v>
      </c>
      <c r="AE46" s="8">
        <v>6.6076609975348584</v>
      </c>
      <c r="AF46" s="8">
        <v>6.7100797429966494</v>
      </c>
      <c r="AG46" s="8">
        <v>7.6129894655802488</v>
      </c>
      <c r="AI46" s="7">
        <v>0.97651698151092603</v>
      </c>
      <c r="AJ46" s="8">
        <v>0.99165299472434543</v>
      </c>
      <c r="AK46" s="8">
        <v>1.0418554275822653</v>
      </c>
      <c r="AM46" s="7">
        <v>558.78</v>
      </c>
      <c r="AN46" s="5">
        <v>550.01398193280704</v>
      </c>
    </row>
    <row r="47" spans="1:40" x14ac:dyDescent="0.25">
      <c r="A47" s="6" t="s">
        <v>114</v>
      </c>
      <c r="B47" s="6" t="s">
        <v>31</v>
      </c>
      <c r="C47" s="6" t="s">
        <v>32</v>
      </c>
      <c r="D47" s="6">
        <v>3</v>
      </c>
      <c r="E47" s="6" t="s">
        <v>22</v>
      </c>
      <c r="F47" s="7">
        <v>364.837879868691</v>
      </c>
      <c r="G47" s="8">
        <v>366.33371517615262</v>
      </c>
      <c r="H47" s="8">
        <v>372.01188776138304</v>
      </c>
      <c r="I47" s="8">
        <v>422.06988457237549</v>
      </c>
      <c r="K47" s="7">
        <v>61.64</v>
      </c>
      <c r="L47" s="8">
        <v>62.595420000000004</v>
      </c>
      <c r="M47" s="8">
        <v>65.764313137499997</v>
      </c>
      <c r="O47" s="9">
        <v>0.77326338799675098</v>
      </c>
      <c r="P47" s="7">
        <v>26.280166891589399</v>
      </c>
      <c r="Q47" s="7">
        <v>20.3214908877105</v>
      </c>
      <c r="R47" s="10">
        <v>20.32</v>
      </c>
      <c r="S47" s="8">
        <v>20.404809000350113</v>
      </c>
      <c r="T47" s="8">
        <v>20.721083539855542</v>
      </c>
      <c r="U47" s="8">
        <v>23.50931684067876</v>
      </c>
      <c r="W47" s="7">
        <v>2.60170734595187</v>
      </c>
      <c r="X47" s="8">
        <v>2.6420338098141243</v>
      </c>
      <c r="Y47" s="8">
        <v>2.7757867714359641</v>
      </c>
      <c r="AA47" s="11">
        <v>4.2147039959845003</v>
      </c>
      <c r="AB47" s="7">
        <v>1.7554467905004001</v>
      </c>
      <c r="AC47" s="7">
        <v>7.3986886026601697</v>
      </c>
      <c r="AD47" s="10">
        <v>7.4</v>
      </c>
      <c r="AE47" s="8">
        <v>7.4290232259311093</v>
      </c>
      <c r="AF47" s="8">
        <v>7.5441730859330418</v>
      </c>
      <c r="AG47" s="8">
        <v>8.5593185818195661</v>
      </c>
      <c r="AI47" s="7">
        <v>0.88877678448202602</v>
      </c>
      <c r="AJ47" s="8">
        <v>0.90255282464149744</v>
      </c>
      <c r="AK47" s="8">
        <v>0.94824456138897317</v>
      </c>
      <c r="AM47" s="7">
        <v>531.91</v>
      </c>
      <c r="AN47" s="5">
        <v>523.62686446519899</v>
      </c>
    </row>
    <row r="48" spans="1:40" x14ac:dyDescent="0.25">
      <c r="A48" s="6" t="s">
        <v>115</v>
      </c>
      <c r="B48" s="6" t="s">
        <v>31</v>
      </c>
      <c r="C48" s="6" t="s">
        <v>32</v>
      </c>
      <c r="D48" s="6">
        <v>4</v>
      </c>
      <c r="E48" s="6" t="s">
        <v>21</v>
      </c>
      <c r="F48" s="7">
        <v>388.41</v>
      </c>
      <c r="G48" s="8">
        <v>390.00248100000005</v>
      </c>
      <c r="H48" s="8">
        <v>396.04751945550009</v>
      </c>
      <c r="I48" s="8">
        <v>449.33975585473405</v>
      </c>
      <c r="K48" s="7">
        <v>74.900000000000006</v>
      </c>
      <c r="L48" s="8">
        <v>76.060950000000005</v>
      </c>
      <c r="M48" s="8">
        <v>79.911535593750003</v>
      </c>
      <c r="O48" s="9">
        <v>1.3871108222050801</v>
      </c>
      <c r="P48" s="7">
        <v>26.6330143565946</v>
      </c>
      <c r="Q48" s="7">
        <v>36.942942441975497</v>
      </c>
      <c r="R48" s="10">
        <v>36.94</v>
      </c>
      <c r="S48" s="8">
        <v>37.094408505987595</v>
      </c>
      <c r="T48" s="8">
        <v>37.669371837830404</v>
      </c>
      <c r="U48" s="8">
        <v>42.738170328860633</v>
      </c>
      <c r="W48" s="7">
        <v>4.6165467384074104</v>
      </c>
      <c r="X48" s="8">
        <v>4.6881032128527256</v>
      </c>
      <c r="Y48" s="8">
        <v>4.9254384380033942</v>
      </c>
      <c r="AA48" s="11">
        <v>4.1591854442105101</v>
      </c>
      <c r="AB48" s="7">
        <v>1.5822040870621501</v>
      </c>
      <c r="AC48" s="7">
        <v>6.5806802086792899</v>
      </c>
      <c r="AD48" s="10">
        <v>6.58</v>
      </c>
      <c r="AE48" s="8">
        <v>6.6076609975348584</v>
      </c>
      <c r="AF48" s="8">
        <v>6.7100797429966494</v>
      </c>
      <c r="AG48" s="8">
        <v>7.6129894655802488</v>
      </c>
      <c r="AI48" s="7">
        <v>0.97651698151092603</v>
      </c>
      <c r="AJ48" s="8">
        <v>0.99165299472434543</v>
      </c>
      <c r="AK48" s="8">
        <v>1.0418554275822653</v>
      </c>
      <c r="AM48" s="7">
        <v>594.69000000000005</v>
      </c>
      <c r="AN48" s="5">
        <v>585.56974510851103</v>
      </c>
    </row>
    <row r="49" spans="1:40" x14ac:dyDescent="0.25">
      <c r="A49" s="6" t="s">
        <v>116</v>
      </c>
      <c r="B49" s="6" t="s">
        <v>31</v>
      </c>
      <c r="C49" s="6" t="s">
        <v>32</v>
      </c>
      <c r="D49" s="6">
        <v>4</v>
      </c>
      <c r="E49" s="6" t="s">
        <v>22</v>
      </c>
      <c r="F49" s="7">
        <v>479.11</v>
      </c>
      <c r="G49" s="8">
        <v>481.07435100000004</v>
      </c>
      <c r="H49" s="8">
        <v>488.53100344050006</v>
      </c>
      <c r="I49" s="8">
        <v>554.26783663541516</v>
      </c>
      <c r="K49" s="7">
        <v>74.900000000000006</v>
      </c>
      <c r="L49" s="8">
        <v>76.060950000000005</v>
      </c>
      <c r="M49" s="8">
        <v>79.911535593750003</v>
      </c>
      <c r="O49" s="9">
        <v>1.3871108222050801</v>
      </c>
      <c r="P49" s="7">
        <v>26.6330143565946</v>
      </c>
      <c r="Q49" s="7">
        <v>36.942942441975497</v>
      </c>
      <c r="R49" s="10">
        <v>36.94</v>
      </c>
      <c r="S49" s="8">
        <v>37.094408505987595</v>
      </c>
      <c r="T49" s="8">
        <v>37.669371837830404</v>
      </c>
      <c r="U49" s="8">
        <v>42.738170328860633</v>
      </c>
      <c r="W49" s="7">
        <v>4.6670467938867999</v>
      </c>
      <c r="X49" s="8">
        <v>4.7393860191920458</v>
      </c>
      <c r="Y49" s="8">
        <v>4.979317436413643</v>
      </c>
      <c r="AA49" s="11">
        <v>4.2147039959845003</v>
      </c>
      <c r="AB49" s="7">
        <v>1.7554467905004001</v>
      </c>
      <c r="AC49" s="7">
        <v>7.3986886026601697</v>
      </c>
      <c r="AD49" s="10">
        <v>7.4</v>
      </c>
      <c r="AE49" s="8">
        <v>7.4290232259311093</v>
      </c>
      <c r="AF49" s="8">
        <v>7.5441730859330418</v>
      </c>
      <c r="AG49" s="8">
        <v>8.5593185818195661</v>
      </c>
      <c r="AI49" s="7">
        <v>0.88877678448202602</v>
      </c>
      <c r="AJ49" s="8">
        <v>0.90255282464149744</v>
      </c>
      <c r="AK49" s="8">
        <v>0.94824456138897317</v>
      </c>
      <c r="AM49" s="7">
        <v>702.45</v>
      </c>
      <c r="AN49" s="5">
        <v>691.404423137648</v>
      </c>
    </row>
    <row r="50" spans="1:40" x14ac:dyDescent="0.25">
      <c r="A50" s="6" t="s">
        <v>117</v>
      </c>
      <c r="B50" s="6" t="s">
        <v>33</v>
      </c>
      <c r="C50" s="6" t="s">
        <v>34</v>
      </c>
      <c r="D50" s="6"/>
      <c r="E50" s="6" t="s">
        <v>21</v>
      </c>
      <c r="F50" s="7">
        <v>489.55450000000002</v>
      </c>
      <c r="G50" s="8">
        <v>491.56167345</v>
      </c>
      <c r="H50" s="8">
        <v>499.18087938847503</v>
      </c>
      <c r="I50" s="8">
        <v>566.35076210083764</v>
      </c>
      <c r="K50" s="7">
        <v>43.47</v>
      </c>
      <c r="L50" s="8">
        <v>44.143785000000001</v>
      </c>
      <c r="M50" s="8">
        <v>46.378564115624997</v>
      </c>
      <c r="O50" s="9">
        <v>0.12248201310743501</v>
      </c>
      <c r="P50" s="7">
        <v>22.649540584984301</v>
      </c>
      <c r="Q50" s="7">
        <v>2.7741613268074299</v>
      </c>
      <c r="R50" s="10">
        <v>2.77</v>
      </c>
      <c r="S50" s="8">
        <v>2.7855353882473404</v>
      </c>
      <c r="T50" s="8">
        <v>2.8287111867651742</v>
      </c>
      <c r="U50" s="8">
        <v>3.2093431510241635</v>
      </c>
      <c r="W50" s="7">
        <v>0.40764150136599903</v>
      </c>
      <c r="X50" s="8">
        <v>0.41395994463717206</v>
      </c>
      <c r="Y50" s="8">
        <v>0.43491666683442887</v>
      </c>
      <c r="AA50" s="11">
        <v>4.1591854442105101</v>
      </c>
      <c r="AB50" s="7">
        <v>1.5822040870621501</v>
      </c>
      <c r="AC50" s="7">
        <v>6.5806802086792899</v>
      </c>
      <c r="AD50" s="10">
        <v>6.58</v>
      </c>
      <c r="AE50" s="8">
        <v>6.6076609975348584</v>
      </c>
      <c r="AF50" s="8">
        <v>6.7100797429966494</v>
      </c>
      <c r="AG50" s="8">
        <v>7.6129894655802488</v>
      </c>
      <c r="AI50" s="7">
        <v>0.97651698151092603</v>
      </c>
      <c r="AJ50" s="8">
        <v>0.99165299472434543</v>
      </c>
      <c r="AK50" s="8">
        <v>1.0418554275822653</v>
      </c>
      <c r="AM50" s="7">
        <v>635.55999999999995</v>
      </c>
      <c r="AN50" s="5">
        <v>625.02843092748401</v>
      </c>
    </row>
    <row r="51" spans="1:40" x14ac:dyDescent="0.25">
      <c r="A51" s="6" t="s">
        <v>118</v>
      </c>
      <c r="B51" s="6" t="s">
        <v>33</v>
      </c>
      <c r="C51" s="6" t="s">
        <v>34</v>
      </c>
      <c r="D51" s="6">
        <v>1</v>
      </c>
      <c r="E51" s="6" t="s">
        <v>22</v>
      </c>
      <c r="F51" s="7">
        <v>540.00559737377796</v>
      </c>
      <c r="G51" s="8">
        <v>542.21962032301042</v>
      </c>
      <c r="H51" s="8">
        <v>550.62402443801716</v>
      </c>
      <c r="I51" s="8">
        <v>624.71610742288601</v>
      </c>
      <c r="K51" s="7">
        <v>37.159999999999997</v>
      </c>
      <c r="L51" s="8">
        <v>37.735979999999998</v>
      </c>
      <c r="M51" s="8">
        <v>39.646363987499996</v>
      </c>
      <c r="O51" s="9">
        <v>0.54379122766360199</v>
      </c>
      <c r="P51" s="7">
        <v>26.1199011588646</v>
      </c>
      <c r="Q51" s="7">
        <v>14.203773117630901</v>
      </c>
      <c r="R51" s="10">
        <v>14.2</v>
      </c>
      <c r="S51" s="8">
        <v>14.262008587413186</v>
      </c>
      <c r="T51" s="8">
        <v>14.483069720518092</v>
      </c>
      <c r="U51" s="8">
        <v>16.431914587400691</v>
      </c>
      <c r="W51" s="7">
        <v>1.8296296625937301</v>
      </c>
      <c r="X51" s="8">
        <v>1.857988922363933</v>
      </c>
      <c r="Y51" s="8">
        <v>1.952049611558607</v>
      </c>
      <c r="AA51" s="11">
        <v>4.2147039959845003</v>
      </c>
      <c r="AB51" s="7">
        <v>1.7554467905004001</v>
      </c>
      <c r="AC51" s="7">
        <v>7.3986886026601697</v>
      </c>
      <c r="AD51" s="10">
        <v>7.4</v>
      </c>
      <c r="AE51" s="8">
        <v>7.4290232259311093</v>
      </c>
      <c r="AF51" s="8">
        <v>7.5441730859330418</v>
      </c>
      <c r="AG51" s="8">
        <v>8.5593185818195661</v>
      </c>
      <c r="AI51" s="7">
        <v>0.88877678448202602</v>
      </c>
      <c r="AJ51" s="8">
        <v>0.90255282464149744</v>
      </c>
      <c r="AK51" s="8">
        <v>0.94824456138897317</v>
      </c>
      <c r="AM51" s="7">
        <v>704.11</v>
      </c>
      <c r="AN51" s="5">
        <v>692.25399875255403</v>
      </c>
    </row>
    <row r="52" spans="1:40" x14ac:dyDescent="0.25">
      <c r="A52" s="6" t="s">
        <v>119</v>
      </c>
      <c r="B52" s="6" t="s">
        <v>33</v>
      </c>
      <c r="C52" s="6" t="s">
        <v>34</v>
      </c>
      <c r="D52" s="6">
        <v>2</v>
      </c>
      <c r="E52" s="6" t="s">
        <v>21</v>
      </c>
      <c r="F52" s="7">
        <v>489.55450000000002</v>
      </c>
      <c r="G52" s="8">
        <v>491.56167345</v>
      </c>
      <c r="H52" s="8">
        <v>499.18087938847503</v>
      </c>
      <c r="I52" s="8">
        <v>566.35076210083764</v>
      </c>
      <c r="K52" s="7">
        <v>46.51</v>
      </c>
      <c r="L52" s="8">
        <v>47.230905</v>
      </c>
      <c r="M52" s="8">
        <v>49.621969565624994</v>
      </c>
      <c r="O52" s="9">
        <v>0.54379122766360199</v>
      </c>
      <c r="P52" s="7">
        <v>26.1199011588646</v>
      </c>
      <c r="Q52" s="7">
        <v>14.203773117630901</v>
      </c>
      <c r="R52" s="10">
        <v>14.2</v>
      </c>
      <c r="S52" s="8">
        <v>14.262008587413186</v>
      </c>
      <c r="T52" s="8">
        <v>14.483069720518092</v>
      </c>
      <c r="U52" s="8">
        <v>16.431914587400691</v>
      </c>
      <c r="W52" s="7">
        <v>1.8098320467676401</v>
      </c>
      <c r="X52" s="8">
        <v>1.8378844434925385</v>
      </c>
      <c r="Y52" s="8">
        <v>1.9309273434443481</v>
      </c>
      <c r="AA52" s="11">
        <v>4.1591854442105101</v>
      </c>
      <c r="AB52" s="7">
        <v>1.5822040870621501</v>
      </c>
      <c r="AC52" s="7">
        <v>6.5806802086792899</v>
      </c>
      <c r="AD52" s="10">
        <v>6.58</v>
      </c>
      <c r="AE52" s="8">
        <v>6.6076609975348584</v>
      </c>
      <c r="AF52" s="8">
        <v>6.7100797429966494</v>
      </c>
      <c r="AG52" s="8">
        <v>7.6129894655802488</v>
      </c>
      <c r="AI52" s="7">
        <v>0.97651698151092603</v>
      </c>
      <c r="AJ52" s="8">
        <v>0.99165299472434543</v>
      </c>
      <c r="AK52" s="8">
        <v>1.0418554275822653</v>
      </c>
      <c r="AM52" s="7">
        <v>653.76</v>
      </c>
      <c r="AN52" s="5">
        <v>642.99041849047103</v>
      </c>
    </row>
    <row r="53" spans="1:40" x14ac:dyDescent="0.25">
      <c r="A53" s="6" t="s">
        <v>120</v>
      </c>
      <c r="B53" s="6" t="s">
        <v>33</v>
      </c>
      <c r="C53" s="6" t="s">
        <v>34</v>
      </c>
      <c r="D53" s="6">
        <v>2</v>
      </c>
      <c r="E53" s="6" t="s">
        <v>22</v>
      </c>
      <c r="F53" s="7">
        <v>480.49</v>
      </c>
      <c r="G53" s="8">
        <v>482.46000900000001</v>
      </c>
      <c r="H53" s="8">
        <v>489.93813913950004</v>
      </c>
      <c r="I53" s="8">
        <v>555.86431680605835</v>
      </c>
      <c r="K53" s="7">
        <v>46.51</v>
      </c>
      <c r="L53" s="8">
        <v>47.230905</v>
      </c>
      <c r="M53" s="8">
        <v>49.621969565624994</v>
      </c>
      <c r="O53" s="9">
        <v>0.54379122766360199</v>
      </c>
      <c r="P53" s="7">
        <v>26.1199011588646</v>
      </c>
      <c r="Q53" s="7">
        <v>14.203773117630901</v>
      </c>
      <c r="R53" s="10">
        <v>14.2</v>
      </c>
      <c r="S53" s="8">
        <v>14.262008587413186</v>
      </c>
      <c r="T53" s="8">
        <v>14.483069720518092</v>
      </c>
      <c r="U53" s="8">
        <v>16.431914587400691</v>
      </c>
      <c r="W53" s="7">
        <v>1.8296296625937301</v>
      </c>
      <c r="X53" s="8">
        <v>1.857988922363933</v>
      </c>
      <c r="Y53" s="8">
        <v>1.952049611558607</v>
      </c>
      <c r="AA53" s="11">
        <v>4.2147039959845003</v>
      </c>
      <c r="AB53" s="7">
        <v>1.7554467905004001</v>
      </c>
      <c r="AC53" s="7">
        <v>7.3986886026601697</v>
      </c>
      <c r="AD53" s="10">
        <v>7.4</v>
      </c>
      <c r="AE53" s="8">
        <v>7.4290232259311093</v>
      </c>
      <c r="AF53" s="8">
        <v>7.5441730859330418</v>
      </c>
      <c r="AG53" s="8">
        <v>8.5593185818195661</v>
      </c>
      <c r="AI53" s="7">
        <v>0.88877678448202602</v>
      </c>
      <c r="AJ53" s="8">
        <v>0.90255282464149744</v>
      </c>
      <c r="AK53" s="8">
        <v>0.94824456138897317</v>
      </c>
      <c r="AM53" s="7">
        <v>643.98</v>
      </c>
      <c r="AN53" s="5">
        <v>633.37781371385097</v>
      </c>
    </row>
    <row r="54" spans="1:40" x14ac:dyDescent="0.25">
      <c r="A54" s="6" t="s">
        <v>121</v>
      </c>
      <c r="B54" s="6" t="s">
        <v>33</v>
      </c>
      <c r="C54" s="6" t="s">
        <v>34</v>
      </c>
      <c r="D54" s="6">
        <v>3</v>
      </c>
      <c r="E54" s="6" t="s">
        <v>21</v>
      </c>
      <c r="F54" s="7">
        <v>489.55450000000002</v>
      </c>
      <c r="G54" s="8">
        <v>491.56167345</v>
      </c>
      <c r="H54" s="8">
        <v>499.18087938847503</v>
      </c>
      <c r="I54" s="8">
        <v>566.35076210083764</v>
      </c>
      <c r="K54" s="7">
        <v>61.64</v>
      </c>
      <c r="L54" s="8">
        <v>62.595420000000004</v>
      </c>
      <c r="M54" s="8">
        <v>65.764313137499997</v>
      </c>
      <c r="O54" s="9">
        <v>0.54379122766360199</v>
      </c>
      <c r="P54" s="7">
        <v>26.1199011588646</v>
      </c>
      <c r="Q54" s="7">
        <v>14.203773117630901</v>
      </c>
      <c r="R54" s="10">
        <v>14.2</v>
      </c>
      <c r="S54" s="8">
        <v>14.262008587413186</v>
      </c>
      <c r="T54" s="8">
        <v>14.483069720518092</v>
      </c>
      <c r="U54" s="8">
        <v>16.431914587400691</v>
      </c>
      <c r="W54" s="7">
        <v>1.8098320467676401</v>
      </c>
      <c r="X54" s="8">
        <v>1.8378844434925385</v>
      </c>
      <c r="Y54" s="8">
        <v>1.9309273434443481</v>
      </c>
      <c r="AA54" s="11">
        <v>4.1591854442105101</v>
      </c>
      <c r="AB54" s="7">
        <v>1.5822040870621501</v>
      </c>
      <c r="AC54" s="7">
        <v>6.5806802086792899</v>
      </c>
      <c r="AD54" s="10">
        <v>6.58</v>
      </c>
      <c r="AE54" s="8">
        <v>6.6076609975348584</v>
      </c>
      <c r="AF54" s="8">
        <v>6.7100797429966494</v>
      </c>
      <c r="AG54" s="8">
        <v>7.6129894655802488</v>
      </c>
      <c r="AI54" s="7">
        <v>0.97651698151092603</v>
      </c>
      <c r="AJ54" s="8">
        <v>0.99165299472434543</v>
      </c>
      <c r="AK54" s="8">
        <v>1.0418554275822653</v>
      </c>
      <c r="AM54" s="7">
        <v>669.9</v>
      </c>
      <c r="AN54" s="5">
        <v>659.13276206234605</v>
      </c>
    </row>
    <row r="55" spans="1:40" x14ac:dyDescent="0.25">
      <c r="A55" s="6" t="s">
        <v>122</v>
      </c>
      <c r="B55" s="6" t="s">
        <v>33</v>
      </c>
      <c r="C55" s="6" t="s">
        <v>34</v>
      </c>
      <c r="D55" s="6">
        <v>3</v>
      </c>
      <c r="E55" s="6" t="s">
        <v>22</v>
      </c>
      <c r="F55" s="7">
        <v>437.275845</v>
      </c>
      <c r="G55" s="8">
        <v>439.06867596450002</v>
      </c>
      <c r="H55" s="8">
        <v>445.87424044194978</v>
      </c>
      <c r="I55" s="8">
        <v>505.87117075634637</v>
      </c>
      <c r="K55" s="7">
        <v>61.64</v>
      </c>
      <c r="L55" s="8">
        <v>62.595420000000004</v>
      </c>
      <c r="M55" s="8">
        <v>65.764313137499997</v>
      </c>
      <c r="O55" s="9">
        <v>0.54379122766360199</v>
      </c>
      <c r="P55" s="7">
        <v>26.1199011588646</v>
      </c>
      <c r="Q55" s="7">
        <v>14.203773117630901</v>
      </c>
      <c r="R55" s="10">
        <v>14.2</v>
      </c>
      <c r="S55" s="8">
        <v>14.262008587413186</v>
      </c>
      <c r="T55" s="8">
        <v>14.483069720518092</v>
      </c>
      <c r="U55" s="8">
        <v>16.431914587400691</v>
      </c>
      <c r="W55" s="7">
        <v>1.8296296625937301</v>
      </c>
      <c r="X55" s="8">
        <v>1.857988922363933</v>
      </c>
      <c r="Y55" s="8">
        <v>1.952049611558607</v>
      </c>
      <c r="AA55" s="11">
        <v>4.2147039959845003</v>
      </c>
      <c r="AB55" s="7">
        <v>1.7554467905004001</v>
      </c>
      <c r="AC55" s="7">
        <v>7.3986886026601697</v>
      </c>
      <c r="AD55" s="10">
        <v>7.4</v>
      </c>
      <c r="AE55" s="8">
        <v>7.4290232259311093</v>
      </c>
      <c r="AF55" s="8">
        <v>7.5441730859330418</v>
      </c>
      <c r="AG55" s="8">
        <v>8.5593185818195661</v>
      </c>
      <c r="AI55" s="7">
        <v>0.88877678448202602</v>
      </c>
      <c r="AJ55" s="8">
        <v>0.90255282464149744</v>
      </c>
      <c r="AK55" s="8">
        <v>0.94824456138897317</v>
      </c>
      <c r="AM55" s="7">
        <v>609.21</v>
      </c>
      <c r="AN55" s="5">
        <v>599.527011236014</v>
      </c>
    </row>
    <row r="56" spans="1:40" x14ac:dyDescent="0.25">
      <c r="A56" s="6" t="s">
        <v>123</v>
      </c>
      <c r="B56" s="6" t="s">
        <v>33</v>
      </c>
      <c r="C56" s="6" t="s">
        <v>34</v>
      </c>
      <c r="D56" s="6">
        <v>4</v>
      </c>
      <c r="E56" s="6" t="s">
        <v>21</v>
      </c>
      <c r="F56" s="7">
        <v>489.55450000000002</v>
      </c>
      <c r="G56" s="8">
        <v>491.56167345</v>
      </c>
      <c r="H56" s="8">
        <v>499.18087938847503</v>
      </c>
      <c r="I56" s="8">
        <v>566.35076210083764</v>
      </c>
      <c r="K56" s="7">
        <v>74.900000000000006</v>
      </c>
      <c r="L56" s="8">
        <v>76.060950000000005</v>
      </c>
      <c r="M56" s="8">
        <v>79.911535593750003</v>
      </c>
      <c r="O56" s="9">
        <v>1.1576386618719301</v>
      </c>
      <c r="P56" s="7">
        <v>26.6276738045798</v>
      </c>
      <c r="Q56" s="7">
        <v>30.825224671895999</v>
      </c>
      <c r="R56" s="10">
        <v>30.83</v>
      </c>
      <c r="S56" s="8">
        <v>30.951608093050773</v>
      </c>
      <c r="T56" s="8">
        <v>31.431358018493061</v>
      </c>
      <c r="U56" s="8">
        <v>35.660768075582681</v>
      </c>
      <c r="W56" s="7">
        <v>3.8528233672226699</v>
      </c>
      <c r="X56" s="8">
        <v>3.9125421294146214</v>
      </c>
      <c r="Y56" s="8">
        <v>4.1106145747162364</v>
      </c>
      <c r="AA56" s="11">
        <v>4.1591854442105101</v>
      </c>
      <c r="AB56" s="7">
        <v>1.5822040870621501</v>
      </c>
      <c r="AC56" s="7">
        <v>6.5806802086792899</v>
      </c>
      <c r="AD56" s="10">
        <v>6.58</v>
      </c>
      <c r="AE56" s="8">
        <v>6.6076609975348584</v>
      </c>
      <c r="AF56" s="8">
        <v>6.7100797429966494</v>
      </c>
      <c r="AG56" s="8">
        <v>7.6129894655802488</v>
      </c>
      <c r="AI56" s="7">
        <v>0.97651698151092603</v>
      </c>
      <c r="AJ56" s="8">
        <v>0.99165299472434543</v>
      </c>
      <c r="AK56" s="8">
        <v>1.0418554275822653</v>
      </c>
      <c r="AM56" s="7">
        <v>705.81</v>
      </c>
      <c r="AN56" s="5">
        <v>694.68852523804901</v>
      </c>
    </row>
    <row r="57" spans="1:40" x14ac:dyDescent="0.25">
      <c r="A57" s="6" t="s">
        <v>124</v>
      </c>
      <c r="B57" s="6" t="s">
        <v>33</v>
      </c>
      <c r="C57" s="6" t="s">
        <v>34</v>
      </c>
      <c r="D57" s="6">
        <v>4</v>
      </c>
      <c r="E57" s="6" t="s">
        <v>22</v>
      </c>
      <c r="F57" s="7">
        <v>629.78</v>
      </c>
      <c r="G57" s="8">
        <v>632.36209799999995</v>
      </c>
      <c r="H57" s="8">
        <v>642.16371051900001</v>
      </c>
      <c r="I57" s="8">
        <v>728.57339265774397</v>
      </c>
      <c r="K57" s="7">
        <v>74.900000000000006</v>
      </c>
      <c r="L57" s="8">
        <v>76.060950000000005</v>
      </c>
      <c r="M57" s="8">
        <v>79.911535593750003</v>
      </c>
      <c r="O57" s="9">
        <v>1.1576386618719301</v>
      </c>
      <c r="P57" s="7">
        <v>26.6276738045798</v>
      </c>
      <c r="Q57" s="7">
        <v>30.825224671895999</v>
      </c>
      <c r="R57" s="10">
        <v>30.83</v>
      </c>
      <c r="S57" s="8">
        <v>30.951608093050773</v>
      </c>
      <c r="T57" s="8">
        <v>31.431358018493061</v>
      </c>
      <c r="U57" s="8">
        <v>35.660768075582681</v>
      </c>
      <c r="W57" s="7">
        <v>3.8949691105286601</v>
      </c>
      <c r="X57" s="8">
        <v>3.9553411317418545</v>
      </c>
      <c r="Y57" s="8">
        <v>4.1555802765362859</v>
      </c>
      <c r="AA57" s="11">
        <v>4.2147039959845003</v>
      </c>
      <c r="AB57" s="7">
        <v>1.7554467905004001</v>
      </c>
      <c r="AC57" s="7">
        <v>7.3986886026601697</v>
      </c>
      <c r="AD57" s="10">
        <v>7.4</v>
      </c>
      <c r="AE57" s="8">
        <v>7.4290232259311093</v>
      </c>
      <c r="AF57" s="8">
        <v>7.5441730859330418</v>
      </c>
      <c r="AG57" s="8">
        <v>8.5593185818195661</v>
      </c>
      <c r="AI57" s="7">
        <v>0.88877678448202602</v>
      </c>
      <c r="AJ57" s="8">
        <v>0.90255282464149744</v>
      </c>
      <c r="AK57" s="8">
        <v>0.94824456138897317</v>
      </c>
      <c r="AM57" s="7">
        <v>871.91</v>
      </c>
      <c r="AN57" s="5">
        <v>857.80883974682195</v>
      </c>
    </row>
    <row r="58" spans="1:40" x14ac:dyDescent="0.25">
      <c r="A58" s="6" t="s">
        <v>125</v>
      </c>
      <c r="B58" s="6" t="s">
        <v>35</v>
      </c>
      <c r="C58" s="6" t="s">
        <v>36</v>
      </c>
      <c r="D58" s="6"/>
      <c r="E58" s="6" t="s">
        <v>21</v>
      </c>
      <c r="F58" s="7">
        <v>453.06900000000002</v>
      </c>
      <c r="G58" s="8">
        <v>454.92658290000003</v>
      </c>
      <c r="H58" s="8">
        <v>461.97794493495007</v>
      </c>
      <c r="I58" s="8">
        <v>524.14179306750202</v>
      </c>
      <c r="K58" s="7">
        <v>49.03</v>
      </c>
      <c r="L58" s="8">
        <v>49.789965000000002</v>
      </c>
      <c r="M58" s="8">
        <v>52.310581978125001</v>
      </c>
      <c r="O58" s="9">
        <v>0.23446253971335701</v>
      </c>
      <c r="P58" s="7">
        <v>22.649540584984301</v>
      </c>
      <c r="Q58" s="7">
        <v>5.31046880889616</v>
      </c>
      <c r="R58" s="10">
        <v>5.31</v>
      </c>
      <c r="S58" s="8">
        <v>5.3322417310126342</v>
      </c>
      <c r="T58" s="8">
        <v>5.4148914778433301</v>
      </c>
      <c r="U58" s="8">
        <v>6.1435203987116198</v>
      </c>
      <c r="W58" s="7">
        <v>0.78033222412014902</v>
      </c>
      <c r="X58" s="8">
        <v>0.79242737359401139</v>
      </c>
      <c r="Y58" s="8">
        <v>0.83254400938220818</v>
      </c>
      <c r="AA58" s="11">
        <v>4.1591854442105101</v>
      </c>
      <c r="AB58" s="7">
        <v>1.5822040870621501</v>
      </c>
      <c r="AC58" s="7">
        <v>6.5806802086792899</v>
      </c>
      <c r="AD58" s="10">
        <v>6.58</v>
      </c>
      <c r="AE58" s="8">
        <v>6.6076609975348584</v>
      </c>
      <c r="AF58" s="8">
        <v>6.7100797429966494</v>
      </c>
      <c r="AG58" s="8">
        <v>7.6129894655802488</v>
      </c>
      <c r="AI58" s="7">
        <v>0.97651698151092603</v>
      </c>
      <c r="AJ58" s="8">
        <v>0.99165299472434543</v>
      </c>
      <c r="AK58" s="8">
        <v>1.0418554275822653</v>
      </c>
      <c r="AM58" s="7">
        <v>601.9</v>
      </c>
      <c r="AN58" s="5">
        <v>592.08328434688406</v>
      </c>
    </row>
    <row r="59" spans="1:40" x14ac:dyDescent="0.25">
      <c r="A59" s="6" t="s">
        <v>126</v>
      </c>
      <c r="B59" s="6" t="s">
        <v>37</v>
      </c>
      <c r="C59" s="6"/>
      <c r="D59" s="6"/>
      <c r="E59" s="6" t="s">
        <v>21</v>
      </c>
      <c r="F59" s="7">
        <v>0</v>
      </c>
      <c r="G59" s="8">
        <v>0</v>
      </c>
      <c r="H59" s="8">
        <v>0</v>
      </c>
      <c r="I59" s="8">
        <v>0</v>
      </c>
      <c r="K59" s="7">
        <v>0</v>
      </c>
      <c r="L59" s="8">
        <v>0</v>
      </c>
      <c r="M59" s="8">
        <v>0</v>
      </c>
      <c r="O59" s="9">
        <v>0</v>
      </c>
      <c r="P59" s="7">
        <v>0</v>
      </c>
      <c r="Q59" s="7">
        <v>0</v>
      </c>
      <c r="R59" s="10">
        <v>0</v>
      </c>
      <c r="S59" s="8">
        <v>0</v>
      </c>
      <c r="T59" s="8">
        <v>0</v>
      </c>
      <c r="U59" s="8">
        <v>0</v>
      </c>
      <c r="W59" s="7">
        <v>0</v>
      </c>
      <c r="X59" s="8">
        <v>0</v>
      </c>
      <c r="Y59" s="8">
        <v>0</v>
      </c>
      <c r="AA59" s="11">
        <v>0</v>
      </c>
      <c r="AB59" s="7">
        <v>0</v>
      </c>
      <c r="AC59" s="7">
        <v>0</v>
      </c>
      <c r="AD59" s="10">
        <v>0</v>
      </c>
      <c r="AE59" s="8">
        <v>0</v>
      </c>
      <c r="AF59" s="8">
        <v>0</v>
      </c>
      <c r="AG59" s="8">
        <v>0</v>
      </c>
      <c r="AI59" s="7">
        <v>0</v>
      </c>
      <c r="AJ59" s="8">
        <v>0</v>
      </c>
      <c r="AK59" s="8">
        <v>0</v>
      </c>
      <c r="AM59" s="7">
        <v>350.59</v>
      </c>
      <c r="AN59" s="5">
        <v>378.86213288699201</v>
      </c>
    </row>
  </sheetData>
  <conditionalFormatting sqref="R2:R59">
    <cfRule type="cellIs" dxfId="3" priority="7" operator="notEqual">
      <formula>ROUND($Q2,2)</formula>
    </cfRule>
    <cfRule type="cellIs" dxfId="2" priority="8" operator="equal">
      <formula>ROUND($Q2,2)</formula>
    </cfRule>
  </conditionalFormatting>
  <conditionalFormatting sqref="AD2:AD59">
    <cfRule type="cellIs" dxfId="1" priority="5" operator="notEqual">
      <formula>ROUND($AC2,2)</formula>
    </cfRule>
    <cfRule type="cellIs" dxfId="0" priority="6" operator="equal">
      <formula>ROUND($AC2,2)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Inzetberekenaar</vt:lpstr>
      <vt:lpstr>Selectie_Lijsten</vt:lpstr>
      <vt:lpstr>Sociotherapie</vt:lpstr>
      <vt:lpstr>Verblijf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Reinoud Huige</dc:creator>
  <cp:lastModifiedBy>Reinoud Huige</cp:lastModifiedBy>
  <dcterms:created xsi:type="dcterms:W3CDTF">2021-04-22T10:34:39Z</dcterms:created>
  <dcterms:modified xsi:type="dcterms:W3CDTF">2021-11-29T12:49:59Z</dcterms:modified>
</cp:coreProperties>
</file>